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228" windowHeight="10752" tabRatio="1000" activeTab="1"/>
  </bookViews>
  <sheets>
    <sheet name="2016 RSVP count" sheetId="1" r:id="rId1"/>
    <sheet name="2016 Speaker List" sheetId="2" r:id="rId2"/>
    <sheet name="2016 Survey" sheetId="3" r:id="rId3"/>
    <sheet name="OR WA Gravel Mileage" sheetId="4" r:id="rId4"/>
    <sheet name="Price Histrory" sheetId="5" r:id="rId5"/>
    <sheet name="2013 Survey" sheetId="6" r:id="rId6"/>
    <sheet name="2011 Survey" sheetId="7" r:id="rId7"/>
    <sheet name="2011 Rock" sheetId="8" r:id="rId8"/>
    <sheet name="2011 Oils" sheetId="9" r:id="rId9"/>
  </sheets>
  <externalReferences>
    <externalReference r:id="rId12"/>
  </externalReferences>
  <definedNames>
    <definedName name="_73" localSheetId="0">'[1]Fund - Dept - Div - Program - S'!#REF!</definedName>
    <definedName name="_73" localSheetId="1">'[1]Fund - Dept - Div - Program - S'!#REF!</definedName>
    <definedName name="_73" localSheetId="2">'[1]Fund - Dept - Div - Program - S'!#REF!</definedName>
    <definedName name="_73" localSheetId="3">'[1]Fund - Dept - Div - Program - S'!#REF!</definedName>
    <definedName name="_73">'[1]Fund - Dept - Div - Program - S'!#REF!</definedName>
    <definedName name="_75" localSheetId="0">'[1]Fund - Dept - Div - Program - S'!#REF!</definedName>
    <definedName name="_75" localSheetId="1">'[1]Fund - Dept - Div - Program - S'!#REF!</definedName>
    <definedName name="_75" localSheetId="2">'[1]Fund - Dept - Div - Program - S'!#REF!</definedName>
    <definedName name="_75" localSheetId="3">'[1]Fund - Dept - Div - Program - S'!#REF!</definedName>
    <definedName name="_75">'[1]Fund - Dept - Div - Program - S'!#REF!</definedName>
    <definedName name="_xlfn.BAHTTEXT" hidden="1">#NAME?</definedName>
    <definedName name="_xlnm.Print_Area" localSheetId="8">'2011 Oils'!$B$1:$AP$43</definedName>
    <definedName name="_xlnm.Print_Area" localSheetId="7">'2011 Rock'!$B$1:$AC$46</definedName>
    <definedName name="_xlnm.Print_Area" localSheetId="6">'2011 Survey'!$C$6:$CE$51</definedName>
    <definedName name="_xlnm.Print_Area" localSheetId="5">'2013 Survey'!$E$13:$ER$63</definedName>
    <definedName name="_xlnm.Print_Area" localSheetId="0">'2016 RSVP count'!$C$3:$AH$43</definedName>
    <definedName name="_xlnm.Print_Area" localSheetId="1">'2016 Speaker List'!$A$2:$H$28</definedName>
    <definedName name="_xlnm.Print_Area" localSheetId="2">'2016 Survey'!$E$14:$GA$71</definedName>
    <definedName name="_xlnm.Print_Area" localSheetId="3">'OR WA Gravel Mileage'!$C$3:$R$36</definedName>
    <definedName name="_xlnm.Print_Area" localSheetId="4">'Price Histrory'!$B$2:$W$55</definedName>
    <definedName name="_xlnm.Print_Titles" localSheetId="6">'2011 Survey'!$B:$B,'2011 Survey'!$3:$5</definedName>
    <definedName name="_xlnm.Print_Titles" localSheetId="5">'2013 Survey'!$D:$D,'2013 Survey'!$6:$10</definedName>
    <definedName name="_xlnm.Print_Titles" localSheetId="2">'2016 Survey'!$D:$D,'2016 Survey'!$7:$11</definedName>
    <definedName name="xzx">'[1]Fund - Dept - Div - Program - S'!#REF!</definedName>
  </definedNames>
  <calcPr fullCalcOnLoad="1"/>
</workbook>
</file>

<file path=xl/comments1.xml><?xml version="1.0" encoding="utf-8"?>
<comments xmlns="http://schemas.openxmlformats.org/spreadsheetml/2006/main">
  <authors>
    <author>Don Newell</author>
  </authors>
  <commentList>
    <comment ref="H32" authorId="0">
      <text>
        <r>
          <rPr>
            <b/>
            <sz val="9"/>
            <rFont val="Tahoma"/>
            <family val="2"/>
          </rPr>
          <t>Don Newell:</t>
        </r>
        <r>
          <rPr>
            <sz val="9"/>
            <rFont val="Tahoma"/>
            <family val="2"/>
          </rPr>
          <t xml:space="preserve">
Wayne E. Mink   Operations Manager
   Kevin Hamilton   Construction &amp; Road Maintenance Supervisor
   Dave Curran        District Supervisor, Chipseal Operations Traffic Control
   Jeff Maskal          Chipseal Operations Leadworker 
</t>
        </r>
      </text>
    </comment>
    <comment ref="S16" authorId="0">
      <text>
        <r>
          <rPr>
            <b/>
            <sz val="9"/>
            <rFont val="Tahoma"/>
            <family val="0"/>
          </rPr>
          <t>Don Newell:</t>
        </r>
        <r>
          <rPr>
            <sz val="9"/>
            <rFont val="Tahoma"/>
            <family val="0"/>
          </rPr>
          <t xml:space="preserve">
cancelled</t>
        </r>
      </text>
    </comment>
  </commentList>
</comments>
</file>

<file path=xl/comments2.xml><?xml version="1.0" encoding="utf-8"?>
<comments xmlns="http://schemas.openxmlformats.org/spreadsheetml/2006/main">
  <authors>
    <author>Don Newell</author>
  </authors>
  <commentList>
    <comment ref="E7" authorId="0">
      <text>
        <r>
          <rPr>
            <b/>
            <sz val="9"/>
            <rFont val="Tahoma"/>
            <family val="2"/>
          </rPr>
          <t>Don Newell:</t>
        </r>
        <r>
          <rPr>
            <sz val="9"/>
            <rFont val="Tahoma"/>
            <family val="2"/>
          </rPr>
          <t xml:space="preserve">
503.884.6663</t>
        </r>
      </text>
    </comment>
    <comment ref="E8" authorId="0">
      <text>
        <r>
          <rPr>
            <b/>
            <sz val="9"/>
            <rFont val="Tahoma"/>
            <family val="2"/>
          </rPr>
          <t>Don Newell:</t>
        </r>
        <r>
          <rPr>
            <sz val="9"/>
            <rFont val="Tahoma"/>
            <family val="2"/>
          </rPr>
          <t xml:space="preserve">
360.816.8546
503.887.3299 cell
</t>
        </r>
      </text>
    </comment>
    <comment ref="E19" authorId="0">
      <text>
        <r>
          <rPr>
            <b/>
            <sz val="9"/>
            <rFont val="Tahoma"/>
            <family val="2"/>
          </rPr>
          <t>Don Newell:</t>
        </r>
        <r>
          <rPr>
            <sz val="9"/>
            <rFont val="Tahoma"/>
            <family val="2"/>
          </rPr>
          <t xml:space="preserve">
503-279-2615
503.702.1236 cell</t>
        </r>
      </text>
    </comment>
    <comment ref="E15" authorId="0">
      <text>
        <r>
          <rPr>
            <b/>
            <sz val="9"/>
            <rFont val="Tahoma"/>
            <family val="2"/>
          </rPr>
          <t>Don Newell:</t>
        </r>
        <r>
          <rPr>
            <sz val="9"/>
            <rFont val="Tahoma"/>
            <family val="2"/>
          </rPr>
          <t xml:space="preserve">
1.541.740.1787 cell</t>
        </r>
      </text>
    </comment>
    <comment ref="E13" authorId="0">
      <text>
        <r>
          <rPr>
            <b/>
            <sz val="9"/>
            <rFont val="Tahoma"/>
            <family val="2"/>
          </rPr>
          <t>Don Newell:</t>
        </r>
        <r>
          <rPr>
            <sz val="9"/>
            <rFont val="Tahoma"/>
            <family val="2"/>
          </rPr>
          <t xml:space="preserve">
541-774-6238</t>
        </r>
      </text>
    </comment>
    <comment ref="E11" authorId="0">
      <text>
        <r>
          <rPr>
            <b/>
            <sz val="9"/>
            <rFont val="Tahoma"/>
            <family val="2"/>
          </rPr>
          <t>Don Newell:</t>
        </r>
        <r>
          <rPr>
            <sz val="9"/>
            <rFont val="Tahoma"/>
            <family val="2"/>
          </rPr>
          <t xml:space="preserve">
503.884.6663</t>
        </r>
      </text>
    </comment>
    <comment ref="E17" authorId="0">
      <text>
        <r>
          <rPr>
            <b/>
            <sz val="9"/>
            <rFont val="Tahoma"/>
            <family val="2"/>
          </rPr>
          <t>Don Newell:</t>
        </r>
        <r>
          <rPr>
            <sz val="9"/>
            <rFont val="Tahoma"/>
            <family val="2"/>
          </rPr>
          <t xml:space="preserve">
503.884.6663</t>
        </r>
      </text>
    </comment>
    <comment ref="E21" authorId="0">
      <text>
        <r>
          <rPr>
            <b/>
            <sz val="9"/>
            <rFont val="Tahoma"/>
            <family val="2"/>
          </rPr>
          <t>Don Newell:</t>
        </r>
        <r>
          <rPr>
            <sz val="9"/>
            <rFont val="Tahoma"/>
            <family val="2"/>
          </rPr>
          <t xml:space="preserve">
503.884.6663</t>
        </r>
      </text>
    </comment>
    <comment ref="E27" authorId="0">
      <text>
        <r>
          <rPr>
            <b/>
            <sz val="9"/>
            <rFont val="Tahoma"/>
            <family val="2"/>
          </rPr>
          <t>Don Newell:</t>
        </r>
        <r>
          <rPr>
            <sz val="9"/>
            <rFont val="Tahoma"/>
            <family val="2"/>
          </rPr>
          <t xml:space="preserve">
503.884.6663</t>
        </r>
      </text>
    </comment>
  </commentList>
</comments>
</file>

<file path=xl/comments3.xml><?xml version="1.0" encoding="utf-8"?>
<comments xmlns="http://schemas.openxmlformats.org/spreadsheetml/2006/main">
  <authors>
    <author>Don Newell</author>
  </authors>
  <commentList>
    <comment ref="CV30" authorId="0">
      <text>
        <r>
          <rPr>
            <b/>
            <sz val="8"/>
            <rFont val="Tahoma"/>
            <family val="2"/>
          </rPr>
          <t>Don Newell:</t>
        </r>
        <r>
          <rPr>
            <sz val="8"/>
            <rFont val="Tahoma"/>
            <family val="2"/>
          </rPr>
          <t xml:space="preserve">
We do about 6 cl miles of capes each year mostly on residential streets.  We use slurry over the chips on residential streets and micro 3 over the chips on arterials.  Satisfied with performance.  </t>
        </r>
      </text>
    </comment>
    <comment ref="BO14" authorId="0">
      <text>
        <r>
          <rPr>
            <b/>
            <sz val="7"/>
            <rFont val="Tahoma"/>
            <family val="2"/>
          </rPr>
          <t>Don Newell:</t>
        </r>
        <r>
          <rPr>
            <sz val="7"/>
            <rFont val="Tahoma"/>
            <family val="2"/>
          </rPr>
          <t xml:space="preserve">
we fogged HWY 20 and 34 east of I 5 on both roads looked good, time will tell as they are trying to hold the f mix together until they can overlay them. The application rate was between 14 and 20 depending on the road surface.</t>
        </r>
      </text>
    </comment>
    <comment ref="DL14" authorId="0">
      <text>
        <r>
          <rPr>
            <b/>
            <sz val="9"/>
            <rFont val="Tahoma"/>
            <family val="2"/>
          </rPr>
          <t>Don Newell:</t>
        </r>
        <r>
          <rPr>
            <sz val="9"/>
            <rFont val="Tahoma"/>
            <family val="2"/>
          </rPr>
          <t xml:space="preserve">
Comment: we helped Polk county with 40 miles and ODOT with 28 miles</t>
        </r>
      </text>
    </comment>
    <comment ref="DR14" authorId="0">
      <text>
        <r>
          <rPr>
            <b/>
            <sz val="9"/>
            <rFont val="Tahoma"/>
            <family val="2"/>
          </rPr>
          <t>Don Newell:</t>
        </r>
        <r>
          <rPr>
            <sz val="9"/>
            <rFont val="Tahoma"/>
            <family val="2"/>
          </rPr>
          <t xml:space="preserve">
We work with Polk county with their chip seals and help ODOT with their chip seals, also some with Linn county</t>
        </r>
      </text>
    </comment>
    <comment ref="CA25" authorId="0">
      <text>
        <r>
          <rPr>
            <b/>
            <sz val="9"/>
            <rFont val="Tahoma"/>
            <family val="2"/>
          </rPr>
          <t>Don Newell:</t>
        </r>
        <r>
          <rPr>
            <sz val="9"/>
            <rFont val="Tahoma"/>
            <family val="2"/>
          </rPr>
          <t xml:space="preserve">
to #4</t>
        </r>
      </text>
    </comment>
    <comment ref="BO23" authorId="0">
      <text>
        <r>
          <rPr>
            <b/>
            <sz val="9"/>
            <rFont val="Tahoma"/>
            <family val="2"/>
          </rPr>
          <t>Don Newell:</t>
        </r>
        <r>
          <rPr>
            <sz val="9"/>
            <rFont val="Tahoma"/>
            <family val="2"/>
          </rPr>
          <t xml:space="preserve">
During this round of chip seals, we have used Fog Seals as a pavement rejuvenator. We did 9.8 miles in 2015, but didn’t do any miles in 2016.</t>
        </r>
      </text>
    </comment>
    <comment ref="BX23" authorId="0">
      <text>
        <r>
          <rPr>
            <b/>
            <sz val="9"/>
            <rFont val="Tahoma"/>
            <family val="2"/>
          </rPr>
          <t>Don Newell:</t>
        </r>
        <r>
          <rPr>
            <sz val="9"/>
            <rFont val="Tahoma"/>
            <family val="2"/>
          </rPr>
          <t xml:space="preserve">
3/8" to 1/4"
</t>
        </r>
      </text>
    </comment>
    <comment ref="CP24" authorId="0">
      <text>
        <r>
          <rPr>
            <b/>
            <sz val="9"/>
            <rFont val="Tahoma"/>
            <family val="2"/>
          </rPr>
          <t>Don Newell:</t>
        </r>
        <r>
          <rPr>
            <sz val="9"/>
            <rFont val="Tahoma"/>
            <family val="2"/>
          </rPr>
          <t xml:space="preserve">
For years, Washington County utilized ½” to ¼” for the first two shots, then 3/8” to #10 for the final lift in a 3 shot applications.  After 2012 and due to a consultant’s recommendation, we switched the 3 shot gradations to ¾” to ½”, then ½” to ¼” and finally 3/8” to #10 for better interlock.  This latest gradation seems to work best.  All 3 shot chip seal gravel road conversions included a fog seal of HFRSP1 @ 50% dilute, which helps seal surfaces and keeps the rock loss to a minimum.  All asphalt was contracted through Albina Asphalt.  Our programs typically did one to three miles annually until 2 years ago.  Since that time we have done none due to a lack of funding.</t>
        </r>
      </text>
    </comment>
    <comment ref="CU24" authorId="0">
      <text>
        <r>
          <rPr>
            <b/>
            <sz val="9"/>
            <rFont val="Tahoma"/>
            <family val="2"/>
          </rPr>
          <t>Don Newell:</t>
        </r>
        <r>
          <rPr>
            <sz val="9"/>
            <rFont val="Tahoma"/>
            <family val="2"/>
          </rPr>
          <t xml:space="preserve">
For years, Washington County utilized ½” to ¼” for the first two shots, then 3/8” to #10 for the final lift in a 3 shot applications.  After 2012 and due to a consultant’s recommendation, we switched the 3 shot gradations to ¾” to ½”, then ½” to ¼” and finally 3/8” to #10 for better interlock.  This latest gradation seems to work best.  All 3 shot chip seal gravel road conversions included a fog seal of HFRSP1 @ 50% dilute, which helps seal surfaces and keeps the rock loss to a minimum.  All asphalt was contracted through Albina Asphalt.  Our programs typically did one to three miles annually until 2 years ago.  Since that time we have done none due to a lack of funding.</t>
        </r>
      </text>
    </comment>
    <comment ref="DM24" authorId="0">
      <text>
        <r>
          <rPr>
            <b/>
            <sz val="9"/>
            <rFont val="Tahoma"/>
            <family val="2"/>
          </rPr>
          <t>Don Newell:</t>
        </r>
        <r>
          <rPr>
            <sz val="9"/>
            <rFont val="Tahoma"/>
            <family val="2"/>
          </rPr>
          <t xml:space="preserve">
DePaul Industries</t>
        </r>
      </text>
    </comment>
    <comment ref="DI24" authorId="0">
      <text>
        <r>
          <rPr>
            <b/>
            <sz val="9"/>
            <rFont val="Tahoma"/>
            <family val="2"/>
          </rPr>
          <t>Don Newell:</t>
        </r>
        <r>
          <rPr>
            <sz val="9"/>
            <rFont val="Tahoma"/>
            <family val="2"/>
          </rPr>
          <t xml:space="preserve">
Baker Rock Products</t>
        </r>
      </text>
    </comment>
    <comment ref="DF24" authorId="0">
      <text>
        <r>
          <rPr>
            <b/>
            <sz val="9"/>
            <rFont val="Tahoma"/>
            <family val="2"/>
          </rPr>
          <t>Don Newell:</t>
        </r>
        <r>
          <rPr>
            <sz val="9"/>
            <rFont val="Tahoma"/>
            <family val="2"/>
          </rPr>
          <t xml:space="preserve">
Baker Rock Products</t>
        </r>
      </text>
    </comment>
    <comment ref="DG24" authorId="0">
      <text>
        <r>
          <rPr>
            <b/>
            <sz val="9"/>
            <rFont val="Tahoma"/>
            <family val="2"/>
          </rPr>
          <t>Don Newell:</t>
        </r>
        <r>
          <rPr>
            <sz val="9"/>
            <rFont val="Tahoma"/>
            <family val="2"/>
          </rPr>
          <t xml:space="preserve">
Baker Rock Products</t>
        </r>
      </text>
    </comment>
    <comment ref="CN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O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R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Z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DA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DT17" authorId="0">
      <text>
        <r>
          <rPr>
            <b/>
            <sz val="9"/>
            <rFont val="Tahoma"/>
            <family val="2"/>
          </rPr>
          <t>Don Newell:</t>
        </r>
        <r>
          <rPr>
            <sz val="9"/>
            <rFont val="Tahoma"/>
            <family val="2"/>
          </rPr>
          <t xml:space="preserve">
Chip Seal for City of Bend, City of Redmond, City of Sisters, and City of La Pine. Combine crews with City of Bend and City of Redmond when chip sealing in their jurisdiction.  </t>
        </r>
      </text>
    </comment>
    <comment ref="CD28" authorId="0">
      <text>
        <r>
          <rPr>
            <b/>
            <sz val="9"/>
            <rFont val="Tahoma"/>
            <family val="2"/>
          </rPr>
          <t xml:space="preserve">Don Newell:
</t>
        </r>
        <r>
          <rPr>
            <sz val="9"/>
            <rFont val="Tahoma"/>
            <family val="2"/>
          </rPr>
          <t xml:space="preserve">5/8 DUE TO MOUNTAIN RDS NO BIKE EXTRA WEAR COURSE </t>
        </r>
        <r>
          <rPr>
            <b/>
            <sz val="9"/>
            <rFont val="Tahoma"/>
            <family val="2"/>
          </rPr>
          <t xml:space="preserve">
</t>
        </r>
      </text>
    </comment>
  </commentList>
</comments>
</file>

<file path=xl/comments5.xml><?xml version="1.0" encoding="utf-8"?>
<comments xmlns="http://schemas.openxmlformats.org/spreadsheetml/2006/main">
  <authors>
    <author>Don Newell</author>
  </authors>
  <commentList>
    <comment ref="G63" authorId="0">
      <text>
        <r>
          <rPr>
            <b/>
            <sz val="9"/>
            <rFont val="Tahoma"/>
            <family val="2"/>
          </rPr>
          <t>Don Newell:</t>
        </r>
        <r>
          <rPr>
            <sz val="9"/>
            <rFont val="Tahoma"/>
            <family val="2"/>
          </rPr>
          <t xml:space="preserve">
no real figure - need for graph</t>
        </r>
      </text>
    </comment>
  </commentList>
</comments>
</file>

<file path=xl/sharedStrings.xml><?xml version="1.0" encoding="utf-8"?>
<sst xmlns="http://schemas.openxmlformats.org/spreadsheetml/2006/main" count="2293" uniqueCount="1154">
  <si>
    <t>Agency</t>
  </si>
  <si>
    <t>Jackson</t>
  </si>
  <si>
    <t>Minutes Requested</t>
  </si>
  <si>
    <t>John Vail</t>
  </si>
  <si>
    <t>Baker</t>
  </si>
  <si>
    <t>Y</t>
  </si>
  <si>
    <t>yes</t>
  </si>
  <si>
    <t>Gilliam</t>
  </si>
  <si>
    <t>Type</t>
  </si>
  <si>
    <t>y</t>
  </si>
  <si>
    <t>Survey 1</t>
  </si>
  <si>
    <t>Klamath</t>
  </si>
  <si>
    <t>Linn</t>
  </si>
  <si>
    <t>Kenny Hamlin</t>
  </si>
  <si>
    <t>Names of Other Attendees if known</t>
  </si>
  <si>
    <t>Tillamook</t>
  </si>
  <si>
    <t>Marion</t>
  </si>
  <si>
    <t>Washington</t>
  </si>
  <si>
    <t>AOC</t>
  </si>
  <si>
    <t>Jon Oshel</t>
  </si>
  <si>
    <t>Beaverton</t>
  </si>
  <si>
    <t>La Grande</t>
  </si>
  <si>
    <t>Totals =</t>
  </si>
  <si>
    <t>Gresham</t>
  </si>
  <si>
    <t>Dennis Hughes</t>
  </si>
  <si>
    <t>Contact if other</t>
  </si>
  <si>
    <t>Rouge River</t>
  </si>
  <si>
    <t>Lake Oswego</t>
  </si>
  <si>
    <t>Benton</t>
  </si>
  <si>
    <t>Andy Anderson</t>
  </si>
  <si>
    <t>Tim Swift</t>
  </si>
  <si>
    <t>1. Centerline Miles</t>
  </si>
  <si>
    <t>treated %</t>
  </si>
  <si>
    <t>2. Overlays Centerline Miles</t>
  </si>
  <si>
    <t>3. Chip Seal Centerline Miles</t>
  </si>
  <si>
    <t>- - -</t>
  </si>
  <si>
    <t>- -</t>
  </si>
  <si>
    <t>Multnomah</t>
  </si>
  <si>
    <t>5a. Oil - HFRS-P1 %</t>
  </si>
  <si>
    <t>4a. Rock 1/4"-10 %</t>
  </si>
  <si>
    <t>4b. Rock 3/8"-10 %</t>
  </si>
  <si>
    <t>4c. Rock 1/2"-1/4" %</t>
  </si>
  <si>
    <t>5c. Oil - CRS-2P %</t>
  </si>
  <si>
    <t>5b. Oil - HFRS-P2 %</t>
  </si>
  <si>
    <t>5d. Oil - CRS-2 %</t>
  </si>
  <si>
    <t>5e. Oil - RSLTP %</t>
  </si>
  <si>
    <t>5f. Oil - PMCRS-2H %</t>
  </si>
  <si>
    <t>5g. Oil - HFE-150 %</t>
  </si>
  <si>
    <t>5h. Oil - AC15P %</t>
  </si>
  <si>
    <t>5. Comments ?</t>
  </si>
  <si>
    <t>4. Comments ?</t>
  </si>
  <si>
    <t>6. Comments ?</t>
  </si>
  <si>
    <t>6. Crack Seal (1 = yes)</t>
  </si>
  <si>
    <t>7. Other Treatments ?</t>
  </si>
  <si>
    <t>7. Comments ?</t>
  </si>
  <si>
    <t>8. % Fog</t>
  </si>
  <si>
    <t>8. Comments ?</t>
  </si>
  <si>
    <t>8. Oil Types</t>
  </si>
  <si>
    <t>9. % Double / Triple shot</t>
  </si>
  <si>
    <t>9. Comments ?</t>
  </si>
  <si>
    <t>10. Comments ?</t>
  </si>
  <si>
    <t>11.a  Prep</t>
  </si>
  <si>
    <t>11.b  Oil Choices</t>
  </si>
  <si>
    <t>11.c  Distribitutor</t>
  </si>
  <si>
    <t>11.d  Oil Applications</t>
  </si>
  <si>
    <t>11.e  Rock mixes</t>
  </si>
  <si>
    <t>11.f  Chip Spreaders</t>
  </si>
  <si>
    <t>11.g  Dump trucks</t>
  </si>
  <si>
    <t>11.h  Rollers</t>
  </si>
  <si>
    <t>11.i  Brooming</t>
  </si>
  <si>
    <t>11.j  Fog Seals</t>
  </si>
  <si>
    <t>11.k  Convert Gravel to Oils</t>
  </si>
  <si>
    <t>11.l  High traffic</t>
  </si>
  <si>
    <t>11.m  Urban Seals</t>
  </si>
  <si>
    <t>11.n  Traffic Control</t>
  </si>
  <si>
    <t>11.o  Workmenship</t>
  </si>
  <si>
    <t>11.p  Eqipment Choices</t>
  </si>
  <si>
    <t>11.q  Lunch / Work Rules</t>
  </si>
  <si>
    <t>11.r  When things go wrong</t>
  </si>
  <si>
    <t>11.s  Contamiants</t>
  </si>
  <si>
    <t>12. Other Topics?</t>
  </si>
  <si>
    <t>91-S Delute</t>
  </si>
  <si>
    <t>91-S</t>
  </si>
  <si>
    <t>9. Oil used</t>
  </si>
  <si>
    <t>9.  Rock used</t>
  </si>
  <si>
    <t>1/2"-1/4"; 1/4" -10</t>
  </si>
  <si>
    <t>9. Convert gravel to oil?</t>
  </si>
  <si>
    <t>9. Convert centerline miles</t>
  </si>
  <si>
    <t>10. Others' Chips ?(1 = yes)</t>
  </si>
  <si>
    <t>10. Others' Centerline miles</t>
  </si>
  <si>
    <t>Blade</t>
  </si>
  <si>
    <t>HFRS-91; HFE90-1S Dilute</t>
  </si>
  <si>
    <t>x</t>
  </si>
  <si>
    <t>CSS-1 Delute</t>
  </si>
  <si>
    <t>X</t>
  </si>
  <si>
    <t>PMCRS-2P</t>
  </si>
  <si>
    <t>range from 3/4" to 1/4"-10</t>
  </si>
  <si>
    <t>1. Attending</t>
  </si>
  <si>
    <t>2. Presenting 1</t>
  </si>
  <si>
    <t>2.b  Presenter</t>
  </si>
  <si>
    <t>David Rubrecht</t>
  </si>
  <si>
    <t>Josephine</t>
  </si>
  <si>
    <t>Wasco</t>
  </si>
  <si>
    <t>Don Uhalde</t>
  </si>
  <si>
    <t>AC patching for leveling &amp; Alligator cracking</t>
  </si>
  <si>
    <t>CRS-2P</t>
  </si>
  <si>
    <t>1/2"-1/4";  3/8"-10;   pavement grindings w/ double oil</t>
  </si>
  <si>
    <t xml:space="preserve">  pavement grindings w/ double oil</t>
  </si>
  <si>
    <t>convert to ellimate ongoing compliants</t>
  </si>
  <si>
    <t>City of Dallas</t>
  </si>
  <si>
    <t>Comments ?</t>
  </si>
  <si>
    <t>Strip Seals;   Chip Seals w/ AC grindings</t>
  </si>
  <si>
    <t>Ryan Miles</t>
  </si>
  <si>
    <t>Oregon City</t>
  </si>
  <si>
    <t>Matt Powlison</t>
  </si>
  <si>
    <t>Kevin Hanks</t>
  </si>
  <si>
    <t>1/4"-10 used on bike ways</t>
  </si>
  <si>
    <t>AC Blade patching /  leveling</t>
  </si>
  <si>
    <t>CSS-1H</t>
  </si>
  <si>
    <t>Have chip for ODOT</t>
  </si>
  <si>
    <t>BLM- Coos Bay</t>
  </si>
  <si>
    <t>Robbie Watson</t>
  </si>
  <si>
    <t>Lane</t>
  </si>
  <si>
    <t>Arno Nelson</t>
  </si>
  <si>
    <t>Emulsion used only at the coast</t>
  </si>
  <si>
    <t>AC pre-leveling</t>
  </si>
  <si>
    <t>range from 3/4" to 3/8"-10</t>
  </si>
  <si>
    <t>minimum road temps fot Hot oils</t>
  </si>
  <si>
    <t>Newberg</t>
  </si>
  <si>
    <t>Howard Whitman</t>
  </si>
  <si>
    <t>AC patching</t>
  </si>
  <si>
    <t>HFRS-P1 Delute</t>
  </si>
  <si>
    <t>AC rubber w/ coated rock</t>
  </si>
  <si>
    <t>Hot chip = AR PG64-22. rubber</t>
  </si>
  <si>
    <t>1-year prior</t>
  </si>
  <si>
    <t>Plug patch</t>
  </si>
  <si>
    <t xml:space="preserve">Rubber chip on low PCI </t>
  </si>
  <si>
    <t>CQS1</t>
  </si>
  <si>
    <t>emulsion only</t>
  </si>
  <si>
    <t>Capes: How soon to apply, rock sizes?</t>
  </si>
  <si>
    <t>Bend</t>
  </si>
  <si>
    <t>Hardy Hanson</t>
  </si>
  <si>
    <t>Jeff Goodman, John Grover, Trent Dashiell</t>
  </si>
  <si>
    <t>Clackamas</t>
  </si>
  <si>
    <t>Fred Nicholas</t>
  </si>
  <si>
    <t>Jim Niggemyer</t>
  </si>
  <si>
    <t>spot failure repaires</t>
  </si>
  <si>
    <t>1/2" - then 3/8"</t>
  </si>
  <si>
    <t>Preservation of cul-de-sacs - garbage truck tears up rock</t>
  </si>
  <si>
    <t>Tigard</t>
  </si>
  <si>
    <t>Mike McCarthy</t>
  </si>
  <si>
    <t>Randy Harmon</t>
  </si>
  <si>
    <t>CSS-1</t>
  </si>
  <si>
    <t>Terry Learfield, Scott Oleson, Danyn Thrope</t>
  </si>
  <si>
    <t>Clark Co, WA</t>
  </si>
  <si>
    <t>Mukilteo, WA</t>
  </si>
  <si>
    <t>Vancouver, WA</t>
  </si>
  <si>
    <t>Bill Wills</t>
  </si>
  <si>
    <t>WASH DOT</t>
  </si>
  <si>
    <t>Jeff Uhimeyer</t>
  </si>
  <si>
    <t>3/8-#4 = 90%</t>
  </si>
  <si>
    <t>prelevel, repairs</t>
  </si>
  <si>
    <t>3/8-#4</t>
  </si>
  <si>
    <t>Chip Seal Costs</t>
  </si>
  <si>
    <t>Crook</t>
  </si>
  <si>
    <t>Penny Keller</t>
  </si>
  <si>
    <t>Tom, Joel &amp; Don</t>
  </si>
  <si>
    <t>staffing is major issue</t>
  </si>
  <si>
    <t>AC pre-leveling, patching, base repairs</t>
  </si>
  <si>
    <t>CRS 2 = 100%;  Hot Chip = 10%</t>
  </si>
  <si>
    <t>tempatures, shot rates, rock rates</t>
  </si>
  <si>
    <t>have applied weeks before chip</t>
  </si>
  <si>
    <t>Snivvy patching, AC repairs</t>
  </si>
  <si>
    <t>Clark county does our chip seals</t>
  </si>
  <si>
    <t>This is our 1st year using chip seals</t>
  </si>
  <si>
    <t>We don't use chipseals because of public non-accetance of loos rock &amp; rough roads</t>
  </si>
  <si>
    <t>Jim Ableman +3</t>
  </si>
  <si>
    <t>Clatsop</t>
  </si>
  <si>
    <t>Kevin Werst</t>
  </si>
  <si>
    <t>Oil &amp; AC patching</t>
  </si>
  <si>
    <t>CSS-1H Dilute</t>
  </si>
  <si>
    <t>mostly CRS2P; have used MC250</t>
  </si>
  <si>
    <t>1/4"-10:  1/2-1/4" for winter bite</t>
  </si>
  <si>
    <t>22' wide</t>
  </si>
  <si>
    <t>Been asked, but we are shorthanded</t>
  </si>
  <si>
    <t>CSS-1H Delute</t>
  </si>
  <si>
    <t>1/4"-10" - Fog issues</t>
  </si>
  <si>
    <t>John Niiyami</t>
  </si>
  <si>
    <t>hopefully attending &amp; presenting</t>
  </si>
  <si>
    <t>Bill Whitson, Don Pfster, +1</t>
  </si>
  <si>
    <t>pavement milling, tarpot patching</t>
  </si>
  <si>
    <t>Rock is double washed - Knife River</t>
  </si>
  <si>
    <t>Blue Line Supplies</t>
  </si>
  <si>
    <t>Polk</t>
  </si>
  <si>
    <t>Jan Sherman</t>
  </si>
  <si>
    <t>Hyne Zimmment; 541-757-4280</t>
  </si>
  <si>
    <t>??</t>
  </si>
  <si>
    <t>Douglas</t>
  </si>
  <si>
    <t>Tim Rummel</t>
  </si>
  <si>
    <t>don't need it</t>
  </si>
  <si>
    <t>Blade patching</t>
  </si>
  <si>
    <t>Carl Rhoten / Mike Kuntz</t>
  </si>
  <si>
    <t>3/8" - #4 = 95%</t>
  </si>
  <si>
    <t>Blade patching, Milling/inlay, rock &amp; oil patch +</t>
  </si>
  <si>
    <t>LMCQS</t>
  </si>
  <si>
    <t>3/8" - #4</t>
  </si>
  <si>
    <t>Bill W, Dave C, Dave V, Pete, Pat, Jim T, Spencer</t>
  </si>
  <si>
    <t>4b. Rock 3/8"-4 %</t>
  </si>
  <si>
    <t>4a. Rock 1/4"-10    Miles</t>
  </si>
  <si>
    <t>4b. Rock 3/8"-10    Miles</t>
  </si>
  <si>
    <t>4b. Rock 3/8"-4     Miles</t>
  </si>
  <si>
    <t>4c. Rock 1/2"-1/4"    Miles</t>
  </si>
  <si>
    <t>Jaimé Viramontes</t>
  </si>
  <si>
    <t>Kirkland, WA</t>
  </si>
  <si>
    <t>Andrea Dasovich, P.E.</t>
  </si>
  <si>
    <t>No Chip Seals due to public pressure</t>
  </si>
  <si>
    <t>no reply</t>
  </si>
  <si>
    <t>Portland</t>
  </si>
  <si>
    <t>Ken</t>
  </si>
  <si>
    <t>Assist. Roadmaster;  Jeff Smith; Distributor Oper  - Nolan Perkins/ Noodle</t>
  </si>
  <si>
    <t>Rod Alyea</t>
  </si>
  <si>
    <t>digouts / leveling</t>
  </si>
  <si>
    <t>Ed Landers</t>
  </si>
  <si>
    <t>Deschutes</t>
  </si>
  <si>
    <t>Roger Olsen</t>
  </si>
  <si>
    <t>3/8" to #8 - 2% pasing #40</t>
  </si>
  <si>
    <t>AC15-5r</t>
  </si>
  <si>
    <t>edge patching</t>
  </si>
  <si>
    <t>Bend &amp; Redmond</t>
  </si>
  <si>
    <t>Phil Lane, Salem</t>
  </si>
  <si>
    <t>Yamhill</t>
  </si>
  <si>
    <t>Jefferson</t>
  </si>
  <si>
    <t>Steve Davis</t>
  </si>
  <si>
    <t>Kent Mahler</t>
  </si>
  <si>
    <t>3/8" - #6; 3/4" - 1/2</t>
  </si>
  <si>
    <t>little need now</t>
  </si>
  <si>
    <t>AC pre-leveling, milling</t>
  </si>
  <si>
    <t xml:space="preserve"> HFE 90 lower layers</t>
  </si>
  <si>
    <t>HFRS-P1 delute</t>
  </si>
  <si>
    <t>.1 to .15 gal/ sq yd</t>
  </si>
  <si>
    <t xml:space="preserve">HFRS-P1 </t>
  </si>
  <si>
    <t>3/8" - #6; 1/4-#10</t>
  </si>
  <si>
    <t>HFRS-2 -see longer note</t>
  </si>
  <si>
    <t>see longer note</t>
  </si>
  <si>
    <t>ODOT</t>
  </si>
  <si>
    <t>Greg C</t>
  </si>
  <si>
    <t>Rick Kjemperud; Grant Graves</t>
  </si>
  <si>
    <t>Liane Welsh</t>
  </si>
  <si>
    <t>John, Roy Panschow</t>
  </si>
  <si>
    <t>"larger - hurts my dog's feet"</t>
  </si>
  <si>
    <t>digouts</t>
  </si>
  <si>
    <t>CSS-2H Dilute</t>
  </si>
  <si>
    <t>3/8" - 1/4"</t>
  </si>
  <si>
    <t>Dewey Kennedy</t>
  </si>
  <si>
    <t>Jay Davenport</t>
  </si>
  <si>
    <t>Stuart Cobine</t>
  </si>
  <si>
    <t>ODOT- b</t>
  </si>
  <si>
    <t>ODOT- The Dalles</t>
  </si>
  <si>
    <t>ODOT- d</t>
  </si>
  <si>
    <t>ODOT- f - Bend</t>
  </si>
  <si>
    <t>ODOT - Corvallis</t>
  </si>
  <si>
    <t>ODOT- Salem</t>
  </si>
  <si>
    <t>ODOT- Salem b</t>
  </si>
  <si>
    <t>40% '3/8" = hot; '40% Double 1/2'- 1/4'-10; 1/4"-10 = 20% -single shot 1/4"</t>
  </si>
  <si>
    <t>HFE-100-S single;  HFMS-2S prime &amp; 901-S intermediate</t>
  </si>
  <si>
    <t>Donny Pfeifer, The Dalles, Larry Ilg, PE</t>
  </si>
  <si>
    <t>co</t>
  </si>
  <si>
    <t>Amber Messenger</t>
  </si>
  <si>
    <t xml:space="preserve"> Brian Oberding</t>
  </si>
  <si>
    <t>Thomas.Beggs</t>
  </si>
  <si>
    <t>7/16" - 10: E-11</t>
  </si>
  <si>
    <t>HFE-91S = 100%</t>
  </si>
  <si>
    <t>HFE-91S</t>
  </si>
  <si>
    <t>1/2" &amp; 7/16"-10</t>
  </si>
  <si>
    <t>3-lifts: 3/4":1/2: 7/16"</t>
  </si>
  <si>
    <t>91-S dilute</t>
  </si>
  <si>
    <t>fog</t>
  </si>
  <si>
    <t>lower lifts</t>
  </si>
  <si>
    <t>HFRS-P2</t>
  </si>
  <si>
    <t>HFRS-2</t>
  </si>
  <si>
    <t>CRS-2</t>
  </si>
  <si>
    <t>RSLTP</t>
  </si>
  <si>
    <t>PMCRS-2H</t>
  </si>
  <si>
    <t>HFE-90</t>
  </si>
  <si>
    <t>HFE-90-1S dilute</t>
  </si>
  <si>
    <t>MC250</t>
  </si>
  <si>
    <t>past</t>
  </si>
  <si>
    <t>Miles</t>
  </si>
  <si>
    <t>Chip Miles</t>
  </si>
  <si>
    <t>Fog</t>
  </si>
  <si>
    <t>no</t>
  </si>
  <si>
    <t>HFE-91-S</t>
  </si>
  <si>
    <t>CSS-1H dilute</t>
  </si>
  <si>
    <t>AC15P (Hot)</t>
  </si>
  <si>
    <t>20% on coast</t>
  </si>
  <si>
    <t>100% (coast ?)</t>
  </si>
  <si>
    <t>Styraflex</t>
  </si>
  <si>
    <t>HFE-100-S</t>
  </si>
  <si>
    <t>901- S dilute</t>
  </si>
  <si>
    <t>Single shot</t>
  </si>
  <si>
    <t>HFMS-2S</t>
  </si>
  <si>
    <t>Prime shot</t>
  </si>
  <si>
    <t>Triple - between shot / fog</t>
  </si>
  <si>
    <t>CRS-2H dilute</t>
  </si>
  <si>
    <t>no (Hot)</t>
  </si>
  <si>
    <t>PG64-22 (Hot/warm Asphalt Rubber)</t>
  </si>
  <si>
    <r>
      <t>Chip Seal Oils</t>
    </r>
    <r>
      <rPr>
        <sz val="26"/>
        <rFont val="Arial"/>
        <family val="2"/>
      </rPr>
      <t xml:space="preserve"> </t>
    </r>
    <r>
      <rPr>
        <sz val="14"/>
        <rFont val="Arial"/>
        <family val="2"/>
      </rPr>
      <t>- from 2011 OACES survey</t>
    </r>
  </si>
  <si>
    <t>HFRS-P1  dilute</t>
  </si>
  <si>
    <t>CRS-2P  dilute</t>
  </si>
  <si>
    <t>AC15-5TR  (Hot)</t>
  </si>
  <si>
    <t>Centerline (CL) Miles</t>
  </si>
  <si>
    <t>Overlays CL Miles</t>
  </si>
  <si>
    <t>Chip Seal CL Miles</t>
  </si>
  <si>
    <t xml:space="preserve">% system treated </t>
  </si>
  <si>
    <t>Rock</t>
  </si>
  <si>
    <t>Rock used</t>
  </si>
  <si>
    <t>Other Prep Treatments ?</t>
  </si>
  <si>
    <t>AC Blade patching</t>
  </si>
  <si>
    <t>AC Blade patching / Leveling</t>
  </si>
  <si>
    <t>5/8" - 1/4"</t>
  </si>
  <si>
    <t>lower</t>
  </si>
  <si>
    <t>Crack  Seal ?</t>
  </si>
  <si>
    <t>40%  Hot</t>
  </si>
  <si>
    <t>3/8"- #6</t>
  </si>
  <si>
    <t>3/8"-#10</t>
  </si>
  <si>
    <t>1/4"-#10</t>
  </si>
  <si>
    <t>3/8"- #4</t>
  </si>
  <si>
    <t>3/8" - #6;  1/4 - #10</t>
  </si>
  <si>
    <t>1/2"-1/4"; 1/4" - #10</t>
  </si>
  <si>
    <t>5/8"-1/4" or 3/4"-1/2";  3/8"- #10;   3/8" -#10</t>
  </si>
  <si>
    <t>1/4"- #10;  1/2-1/4" for winter bite</t>
  </si>
  <si>
    <t>3/8"- #8  (2% pass #40)</t>
  </si>
  <si>
    <t>1/2"-1/4";  1/4" - #10</t>
  </si>
  <si>
    <t xml:space="preserve"> 1/2" -1 /4" </t>
  </si>
  <si>
    <t>3/4"- 1/2"</t>
  </si>
  <si>
    <t>7/16" - #10</t>
  </si>
  <si>
    <t>1/2";  7/16" -#10</t>
  </si>
  <si>
    <t>1% Bike areas</t>
  </si>
  <si>
    <t>3/4"-1/2";  1/2" - 3/8";  3/8" - #10</t>
  </si>
  <si>
    <t>3/4"-1/2"; 1/2" - 1/4";  3/8" - #10; 1/4" - #10</t>
  </si>
  <si>
    <t>Const Rock;  AC Grindings;  Double Chip</t>
  </si>
  <si>
    <t>Convert Gravel CL miles</t>
  </si>
  <si>
    <t>3-lifts: 3/4"; 1/2";  7/16"</t>
  </si>
  <si>
    <t>Chip = 5/8";  3/8"</t>
  </si>
  <si>
    <t>(rock is doubled washed)</t>
  </si>
  <si>
    <t xml:space="preserve">1/2"-1/4";  3/8"-10;  </t>
  </si>
  <si>
    <t xml:space="preserve"> pavement grindings w/ double oil: 1/2"-1/4";  3/8"-10;</t>
  </si>
  <si>
    <t xml:space="preserve">1/2"-1/4";  1/2"-1/4";  3/8"-10;  </t>
  </si>
  <si>
    <t>rock mix varies</t>
  </si>
  <si>
    <t>larger rock hurts my dog's feet</t>
  </si>
  <si>
    <t>7/16" (ODOT coated rock)</t>
  </si>
  <si>
    <t>1/2"-;  1/2"-1/4";  3/8"-10;   1/4"</t>
  </si>
  <si>
    <t>3/8' - #4</t>
  </si>
  <si>
    <r>
      <t>Chip Seal Rock</t>
    </r>
    <r>
      <rPr>
        <sz val="26"/>
        <rFont val="Arial"/>
        <family val="2"/>
      </rPr>
      <t xml:space="preserve"> and Additional Information </t>
    </r>
    <r>
      <rPr>
        <sz val="14"/>
        <rFont val="Arial"/>
        <family val="2"/>
      </rPr>
      <t>- from 2011 OACES survey</t>
    </r>
  </si>
  <si>
    <t>dig outs / leveling</t>
  </si>
  <si>
    <t>dig outs</t>
  </si>
  <si>
    <t>pre-level, repairs</t>
  </si>
  <si>
    <t xml:space="preserve">   Convert Gravel</t>
  </si>
  <si>
    <t xml:space="preserve">   Double Chip +</t>
  </si>
  <si>
    <t>Chip 4 Others' CL miles</t>
  </si>
  <si>
    <t>Rank</t>
  </si>
  <si>
    <t>ODOT- R2 D4</t>
  </si>
  <si>
    <t>Mike Shaffer</t>
  </si>
  <si>
    <t>John Coplantz, Pavement Management Engineer, Shane</t>
  </si>
  <si>
    <t>Double / Triple shot %</t>
  </si>
  <si>
    <t>Fix base failures;  ravel edges</t>
  </si>
  <si>
    <t xml:space="preserve"> Preparation Treatments</t>
  </si>
  <si>
    <r>
      <t xml:space="preserve">HFE-150 or HFRS-2 </t>
    </r>
    <r>
      <rPr>
        <sz val="10"/>
        <rFont val="Arial"/>
        <family val="2"/>
      </rPr>
      <t xml:space="preserve"> no users</t>
    </r>
  </si>
  <si>
    <t>Gravel</t>
  </si>
  <si>
    <t>Paved</t>
  </si>
  <si>
    <t>Totals</t>
  </si>
  <si>
    <t>ci</t>
  </si>
  <si>
    <t>DOT</t>
  </si>
  <si>
    <t>BLM</t>
  </si>
  <si>
    <t>WA co</t>
  </si>
  <si>
    <t>WA ci</t>
  </si>
  <si>
    <t>"1" = yes;  "0" = no</t>
  </si>
  <si>
    <t>John Grover</t>
  </si>
  <si>
    <t>Keith Lewis</t>
  </si>
  <si>
    <t>Bob Keneally</t>
  </si>
  <si>
    <t>Morrow</t>
  </si>
  <si>
    <t>Don Newell</t>
  </si>
  <si>
    <t>Pete DeLapp</t>
  </si>
  <si>
    <t>Dave Vaupel</t>
  </si>
  <si>
    <t>Todd Whitaker</t>
  </si>
  <si>
    <t>Cassandra Polen</t>
  </si>
  <si>
    <t>OACES</t>
  </si>
  <si>
    <t>other</t>
  </si>
  <si>
    <t>RSVP</t>
  </si>
  <si>
    <t>Place</t>
  </si>
  <si>
    <t>Holders</t>
  </si>
  <si>
    <t>Agancy</t>
  </si>
  <si>
    <t>Agency RSVP</t>
  </si>
  <si>
    <t>Agency RSVP Count</t>
  </si>
  <si>
    <t>Agency Survey</t>
  </si>
  <si>
    <t>AOC-OACES</t>
  </si>
  <si>
    <t>NW Overview</t>
  </si>
  <si>
    <t>Danny Ortiz ?</t>
  </si>
  <si>
    <t>4-step Macadam</t>
  </si>
  <si>
    <t>co WA</t>
  </si>
  <si>
    <t>ci WA</t>
  </si>
  <si>
    <t>Fed</t>
  </si>
  <si>
    <t>2011 Survey</t>
  </si>
  <si>
    <t>2011 Presenting</t>
  </si>
  <si>
    <t>2 a: Presenting ?</t>
  </si>
  <si>
    <t>2 b:  Presenter</t>
  </si>
  <si>
    <t>2 c:  Topic</t>
  </si>
  <si>
    <t>2 d:  Presentation Order</t>
  </si>
  <si>
    <t>2 e:  Minutes  Projected</t>
  </si>
  <si>
    <t>2 f:  Comments ?</t>
  </si>
  <si>
    <t>used to chip 15-Milles</t>
  </si>
  <si>
    <t>6:  Overlays CL Miles</t>
  </si>
  <si>
    <t>7: Chip Seal CL Miles</t>
  </si>
  <si>
    <t>Sec B: Comments / ?</t>
  </si>
  <si>
    <t>8 B:  HFE-150 %</t>
  </si>
  <si>
    <t>8 C:  HFMS-2 %</t>
  </si>
  <si>
    <t>8 D:  HFMS-2S %</t>
  </si>
  <si>
    <t>8 E:  HFE-90-1-S; HFRS-P1 %</t>
  </si>
  <si>
    <t>8 F:  HFE-100-S: HFRS-P2 %</t>
  </si>
  <si>
    <t>8 G:  RS-LTP %</t>
  </si>
  <si>
    <t>8 H:  CSS-1 %</t>
  </si>
  <si>
    <t>8 I:  CSS-1H %</t>
  </si>
  <si>
    <t>8 J:  CRS-2 %</t>
  </si>
  <si>
    <t>8 K:  CMS-2; CMS-2S %</t>
  </si>
  <si>
    <t>8 L:  CRS-P %</t>
  </si>
  <si>
    <t>8 M:  PMCRS-2H %</t>
  </si>
  <si>
    <t>8 N:  MC-800 %</t>
  </si>
  <si>
    <t>8 O:  AC15P %</t>
  </si>
  <si>
    <t>8 P:  CAC15-5TR %</t>
  </si>
  <si>
    <t>8 R:  Other %</t>
  </si>
  <si>
    <t>Sec C: Comments / ?</t>
  </si>
  <si>
    <t>9 :  % Fog</t>
  </si>
  <si>
    <t>10 A:  HFE-90-1-S;  HFRS-P1 %</t>
  </si>
  <si>
    <t>10 B:  CQS1-1H dilute %</t>
  </si>
  <si>
    <t>10 F:  TRMSS %</t>
  </si>
  <si>
    <t>10 C:  CSS-1 dilute %</t>
  </si>
  <si>
    <t>10 E:  LMCQS dilute %</t>
  </si>
  <si>
    <t>10 D:  CSS-1H dilute %</t>
  </si>
  <si>
    <t>10 G:  Other %</t>
  </si>
  <si>
    <t>Sec D: Comments / ?</t>
  </si>
  <si>
    <t>Section B:   Agency Miles</t>
  </si>
  <si>
    <t>Section D:   Fog Oils</t>
  </si>
  <si>
    <t xml:space="preserve">Section C:    Oils                                                        Section C:    Oils           </t>
  </si>
  <si>
    <t>Sec E: Comments / ?</t>
  </si>
  <si>
    <t>Section E:   Aggregate</t>
  </si>
  <si>
    <t>12:   Pre-coated Chips %</t>
  </si>
  <si>
    <t>Section F:   Sanding</t>
  </si>
  <si>
    <t>13:  Use Sand  %</t>
  </si>
  <si>
    <t>14:  Why Sand?</t>
  </si>
  <si>
    <t>15:  Sand Description</t>
  </si>
  <si>
    <t>16.  Sec F: Comments / ?</t>
  </si>
  <si>
    <t>Fill in voids of exposed oil and helps keys all the chips together – less likely to have bleeding problems and vehicles picking up rocks</t>
  </si>
  <si>
    <t>¼” to #10 by product from crushing</t>
  </si>
  <si>
    <t>11a:  1/4" - #10  %</t>
  </si>
  <si>
    <t>11b:  1/4" other size?  %</t>
  </si>
  <si>
    <t>11c:  3/8" - #10  %</t>
  </si>
  <si>
    <t>11d:  3/8" - #8  %</t>
  </si>
  <si>
    <t>11e:  3/8" - #6  %</t>
  </si>
  <si>
    <t>11f:  3/8" - #4  %</t>
  </si>
  <si>
    <t>11g:  3/8" other size?  %</t>
  </si>
  <si>
    <t>11h:  1/2" - 1/4"  %</t>
  </si>
  <si>
    <t>11I:  1/2" other size?  %</t>
  </si>
  <si>
    <t>11j:  3/4" - 1/2"  %</t>
  </si>
  <si>
    <t>11k:  3/4" other size?  %</t>
  </si>
  <si>
    <t>11l:  Other  %</t>
  </si>
  <si>
    <t>17b:  Oils and rock sizes</t>
  </si>
  <si>
    <t>17c.  Multi-Chip Comments</t>
  </si>
  <si>
    <t>18: Convert Gravel Roads Comments</t>
  </si>
  <si>
    <t>Section F:   Special Treatments</t>
  </si>
  <si>
    <t>Section H:    Contracting To &amp; From Others</t>
  </si>
  <si>
    <t>19a:  Transporting Oils</t>
  </si>
  <si>
    <t>19b:  Distributing Oils</t>
  </si>
  <si>
    <t xml:space="preserve"> Rock Comments</t>
  </si>
  <si>
    <t xml:space="preserve"> Oil Comments</t>
  </si>
  <si>
    <t>19e:  Transporting Rock  %</t>
  </si>
  <si>
    <t>19d:  Washing Rock  %</t>
  </si>
  <si>
    <t>19c:  Manufacturing Rock  %</t>
  </si>
  <si>
    <t>19f:  General Trucking  %</t>
  </si>
  <si>
    <t>19g:  Distributing Rock  %</t>
  </si>
  <si>
    <t>19h:  Chip Seal Services  %</t>
  </si>
  <si>
    <t>19i:  Flagging  %</t>
  </si>
  <si>
    <t>19k:  Long-line Striping  %</t>
  </si>
  <si>
    <t>19h:  Pavement Management  %</t>
  </si>
  <si>
    <t xml:space="preserve"> Other Services</t>
  </si>
  <si>
    <t>20b:  What Services?</t>
  </si>
  <si>
    <t>2011 Attendance</t>
  </si>
  <si>
    <t>17a:  Double / Triple Shots  %</t>
  </si>
  <si>
    <t>19j:  Brooming  %</t>
  </si>
  <si>
    <t>Section I:   Pre-treatments</t>
  </si>
  <si>
    <t>21b:.  Crackseal Comments / ?</t>
  </si>
  <si>
    <t>1: Oils</t>
  </si>
  <si>
    <t>4:  Rock Mixes</t>
  </si>
  <si>
    <t>5:  Converting gravel roads w/seals</t>
  </si>
  <si>
    <t>6:  When  things go wrongs</t>
  </si>
  <si>
    <t>7: Fog Seals</t>
  </si>
  <si>
    <t>9:  Oil Distributors</t>
  </si>
  <si>
    <t>10:  Chip Spreaders</t>
  </si>
  <si>
    <t>12:  Urban Chip Seals</t>
  </si>
  <si>
    <t>14:  Oil Applications techniques</t>
  </si>
  <si>
    <t>15: High Traffic Volumes chip seals</t>
  </si>
  <si>
    <t>16:  Traffic Control</t>
  </si>
  <si>
    <t>17:  Overall Workmanship</t>
  </si>
  <si>
    <t>19:  Dump Trucks</t>
  </si>
  <si>
    <t>18:  Chip sealing Equipment</t>
  </si>
  <si>
    <t>20:  Chip Seal Costs</t>
  </si>
  <si>
    <t>21:  Cape Seals</t>
  </si>
  <si>
    <t>22:  Hot Oils</t>
  </si>
  <si>
    <t>23:  Road Temperatures. Shot Rates….</t>
  </si>
  <si>
    <t>24:  Public Outreach</t>
  </si>
  <si>
    <t>25:  Seams</t>
  </si>
  <si>
    <t>26:  Bridge Decks</t>
  </si>
  <si>
    <t xml:space="preserve">Section J:    Workshop Topics                                   Section J:    Workshop Topics                                              Section J:    Workshop Topics                                             </t>
  </si>
  <si>
    <t>28:  Contracting Oil Services</t>
  </si>
  <si>
    <t>29:  Doing Less with Less</t>
  </si>
  <si>
    <t>30:  Pavement Management</t>
  </si>
  <si>
    <t>31:  Sanding Chip Seals</t>
  </si>
  <si>
    <t>32:  Employee Training for Chip seals</t>
  </si>
  <si>
    <t>24: Other topics</t>
  </si>
  <si>
    <t>Sec J: Comments / ?</t>
  </si>
  <si>
    <t>18a:  Yes - Convert gravel using seals</t>
  </si>
  <si>
    <t>18b:  No - Convert gravel using seals</t>
  </si>
  <si>
    <t>18c:  Miles Converted?</t>
  </si>
  <si>
    <t>We have had to turn oil mat /paved roads back to gravel</t>
  </si>
  <si>
    <t>20a  Yes - Provide Services for others</t>
  </si>
  <si>
    <t>20a  No - Provide Services for others</t>
  </si>
  <si>
    <t>We do joint project from chip sealing, paving and paint striping with ODOT.  We do paint striping for a few other counties but have not done any chip seal projects.</t>
  </si>
  <si>
    <t>20a  Yes - Crack Seal</t>
  </si>
  <si>
    <t>20a  No - Crack Seal</t>
  </si>
  <si>
    <t>Pothole patching, Sweeping, and shoulder work if needed</t>
  </si>
  <si>
    <t>33:  Bike / Ped Issues</t>
  </si>
  <si>
    <t>22: Other treatments</t>
  </si>
  <si>
    <t>2:  Pavement Preparation</t>
  </si>
  <si>
    <t>3:  Rolling Techniques/ issues</t>
  </si>
  <si>
    <t>8:  Contaminates</t>
  </si>
  <si>
    <t>11:  Broom techniques / issues</t>
  </si>
  <si>
    <t>13:  Agencies Work Rules</t>
  </si>
  <si>
    <t>27:  Long Line Striping</t>
  </si>
  <si>
    <t>2006 Road Bond = 220 overlaid CL miles</t>
  </si>
  <si>
    <t>to Choke</t>
  </si>
  <si>
    <t>1/4" - #10%</t>
  </si>
  <si>
    <t>Agancy Totals</t>
  </si>
  <si>
    <t>5: Paved Centerline Miles</t>
  </si>
  <si>
    <t>Rank:  Seal Miles</t>
  </si>
  <si>
    <t xml:space="preserve">Rank:  Treated Miles </t>
  </si>
  <si>
    <t>8 A:  HFE-90;  HFRS-2  %</t>
  </si>
  <si>
    <t>bleeding fixes</t>
  </si>
  <si>
    <t>¼” - #10</t>
  </si>
  <si>
    <t>AC is cheaper in the Salem area</t>
  </si>
  <si>
    <t>Cities, Tillamook County, - sometimes ODOT</t>
  </si>
  <si>
    <t>AC patching, cold planning w/ patching. AC leveling</t>
  </si>
  <si>
    <t>Moss;  Bike &amp; ped</t>
  </si>
  <si>
    <t>Rank =</t>
  </si>
  <si>
    <t>Top 5 =</t>
  </si>
  <si>
    <t>Total =</t>
  </si>
  <si>
    <t>Survey ?</t>
  </si>
  <si>
    <t>Date</t>
  </si>
  <si>
    <t>Count</t>
  </si>
  <si>
    <t>Presenting</t>
  </si>
  <si>
    <t>Co. OR</t>
  </si>
  <si>
    <t>Yes</t>
  </si>
  <si>
    <t>city use</t>
  </si>
  <si>
    <t>how Gresham is using chipseals</t>
  </si>
  <si>
    <t>890 lane miles</t>
  </si>
  <si>
    <t>used Rubber (AR), High Float, Terminal Blend Hot Oil</t>
  </si>
  <si>
    <t>Double Chips</t>
  </si>
  <si>
    <t>smaller</t>
  </si>
  <si>
    <t>Large</t>
  </si>
  <si>
    <t>Section G:   Special Treatments</t>
  </si>
  <si>
    <t>3/8”-#10;  1/4”-#10</t>
  </si>
  <si>
    <t>fog leaves a smoother road, preferred by urban residents</t>
  </si>
  <si>
    <t>18:Double Chip/  Convert Gravel Roads Comments</t>
  </si>
  <si>
    <t>contracted with MultCo &amp; contractors</t>
  </si>
  <si>
    <t>MultCo chipseals &amp; traffic control;  City prep, markings, sweeping &amp; outreach</t>
  </si>
  <si>
    <t>same summer</t>
  </si>
  <si>
    <t>Master</t>
  </si>
  <si>
    <t>Traffic areas</t>
  </si>
  <si>
    <t>1/2-1/4</t>
  </si>
  <si>
    <t>8 L:  CRS-2P %</t>
  </si>
  <si>
    <t>Work on 20 miles the next 2 years.</t>
  </si>
  <si>
    <t>Real hot days/bleeding</t>
  </si>
  <si>
    <t>Double over new grinding</t>
  </si>
  <si>
    <t>Have small distributor</t>
  </si>
  <si>
    <t>Linn County, Polk County, &amp; ODOT</t>
  </si>
  <si>
    <t>Could be up to 8 miles.</t>
  </si>
  <si>
    <t>Good benefit for price</t>
  </si>
  <si>
    <t xml:space="preserve">Dennis Scott                 TJ Hecox  </t>
  </si>
  <si>
    <t>Q:CRS-3P</t>
  </si>
  <si>
    <t xml:space="preserve">Utilize ½”-1/4”  first two lifts  ¼”-#10  third lift. Developed a CRS-3P. Started fog sealing 2013.CSS-1H at 35% cut rate. </t>
  </si>
  <si>
    <t>Policy is roads qualify for chip seal. Miles vary year to year on needs.</t>
  </si>
  <si>
    <t>19k Co-op w/ Mult. Co.</t>
  </si>
  <si>
    <t xml:space="preserve">We performed 2 CS test sites for ODOT '13 Discussing potential of future CS. </t>
  </si>
  <si>
    <t>Tom Beggs</t>
  </si>
  <si>
    <t>Overview, CI of Portlands Fog Seal Program</t>
  </si>
  <si>
    <t>3,000LM Residential, 1,000LM Collectors &amp; Arterials</t>
  </si>
  <si>
    <t>Base Repairs,using epoxies to repair base failures on a pilot basis.</t>
  </si>
  <si>
    <t>ODOT- D9</t>
  </si>
  <si>
    <t>Other ODOT Districts</t>
  </si>
  <si>
    <t>Corn Rowing/Ridging</t>
  </si>
  <si>
    <t>Pierce, WA</t>
  </si>
  <si>
    <t>G/CCBC Quick Setting From McAsphalt</t>
  </si>
  <si>
    <t>Oil- AC15-5TR – 1st Layer ½” Coated Rock- 2nd Layer 3/8” Coated Rock</t>
  </si>
  <si>
    <t>Small cities within the county.</t>
  </si>
  <si>
    <t>Grader patch, Grinding, Patching, Box Pave Intersections</t>
  </si>
  <si>
    <t>Co. WA</t>
  </si>
  <si>
    <t>General agency chip seal program</t>
  </si>
  <si>
    <t>Reduced by funds.</t>
  </si>
  <si>
    <t>CRS-3P Double chip ½”-1/4”, 3/8”-#10, ¼”-#10</t>
  </si>
  <si>
    <t>Three shots: ¾”-1/2” with .60 gals/yd2; ½”-1/4” with .40gals/yd2; ¼”-#10 with 30 gals/yd2</t>
  </si>
  <si>
    <t>Yes, W/ Benton Co. Joint effort.</t>
  </si>
  <si>
    <t>Patching</t>
  </si>
  <si>
    <t xml:space="preserve"> Double chip on oil mat rds. 20 mi single shot HMA rds in '13. 35 mi single shot on HMA scheduled for '14 and 30 mi double chip on oil mat.</t>
  </si>
  <si>
    <t>6 - 10 =</t>
  </si>
  <si>
    <t>11 - 15 =</t>
  </si>
  <si>
    <t>Tom Shamberger</t>
  </si>
  <si>
    <t>CS W/AC-15P Rural/Res Rds &amp; Sts. Protecting Bike Ln. Investment w/ Seal Coats. Mag Chloride/CS test plot.</t>
  </si>
  <si>
    <t>15mi total Ci of Bend, Red &amp; Sist Stripe/Crook,Jeff, Red, Mad &amp; Sis</t>
  </si>
  <si>
    <t>CS Ci of Bend, Red &amp; Sis Provide oil, rock &amp; full CS service No Sweeping done by other agency.</t>
  </si>
  <si>
    <t xml:space="preserve">Shoulder rocking, Repair broken shoulders(paved), Patching, dig outs </t>
  </si>
  <si>
    <t>Higher polymer—Blue Line</t>
  </si>
  <si>
    <t>Double wash Knife River</t>
  </si>
  <si>
    <t>4 yrs applied double chip w/ fog. Reduced some minor prep work---crack sealing/tar patching.  Results have been good.</t>
  </si>
  <si>
    <t>Blue Line</t>
  </si>
  <si>
    <t>Knife River</t>
  </si>
  <si>
    <t>City of Gresham</t>
  </si>
  <si>
    <t>Grinder Patching &amp; Tar Patching</t>
  </si>
  <si>
    <t>Plowing on chip roads</t>
  </si>
  <si>
    <t xml:space="preserve">1450 centerline mi within D-4 For '14 14 Miles @coast &amp; 16 mi scheduled S of Corvallis </t>
  </si>
  <si>
    <t>ODOT stockpile/transport Rock to chip spreader</t>
  </si>
  <si>
    <t>Benton County purchases chip seal oil, provides chip spreader w/operators, rollers/steel wheel/pneumatic roller</t>
  </si>
  <si>
    <t>grind inlay, patching, grind off or apply tack coat to epoxy long line striping at times creates an issue</t>
  </si>
  <si>
    <t>Snohomish, WA</t>
  </si>
  <si>
    <t>Steve Flude, Chris Brunner, Duane Myers</t>
  </si>
  <si>
    <t>Deep crack sealing w/ chip seal</t>
  </si>
  <si>
    <t>#200 kept to .5% by double washing</t>
  </si>
  <si>
    <t>Bleeding or Rain</t>
  </si>
  <si>
    <t>Coarse dirty sand</t>
  </si>
  <si>
    <t>CRS-2P and ½” 3/8 over the top Over gravel roads – ½”  3/8 for the double</t>
  </si>
  <si>
    <t>All done, just maintenance now.</t>
  </si>
  <si>
    <t>Granite Falls, Mill Creek, Marysville-Complete CS Mukilteo-Striping after Contractor CS</t>
  </si>
  <si>
    <t>Pre-level &amp; Patching</t>
  </si>
  <si>
    <t>Law enforcement-support Cost in place- calculating</t>
  </si>
  <si>
    <t>Mark Marchant</t>
  </si>
  <si>
    <t>Chip over CTB</t>
  </si>
  <si>
    <t>4K+  tons of each size</t>
  </si>
  <si>
    <t>would like to</t>
  </si>
  <si>
    <t>we used distributors</t>
  </si>
  <si>
    <t>hire some trucking</t>
  </si>
  <si>
    <t>past practices</t>
  </si>
  <si>
    <t>year before or same year</t>
  </si>
  <si>
    <t>year before</t>
  </si>
  <si>
    <t>?</t>
  </si>
  <si>
    <t xml:space="preserve">Jeff Wheaton </t>
  </si>
  <si>
    <t>Spokane, WA</t>
  </si>
  <si>
    <t>Start</t>
  </si>
  <si>
    <t>End</t>
  </si>
  <si>
    <t>Minutes</t>
  </si>
  <si>
    <t>Who</t>
  </si>
  <si>
    <t>Topic</t>
  </si>
  <si>
    <t>Intro</t>
  </si>
  <si>
    <t>Albina</t>
  </si>
  <si>
    <t>BREAK</t>
  </si>
  <si>
    <t>Linn Co</t>
  </si>
  <si>
    <t>Working Lunch</t>
  </si>
  <si>
    <t>Chip on the Coast</t>
  </si>
  <si>
    <t>Steve Blanton</t>
  </si>
  <si>
    <t>Erik Remington</t>
  </si>
  <si>
    <t>Chuck Schutte</t>
  </si>
  <si>
    <t>Chris Doty</t>
  </si>
  <si>
    <t>Scott Oleson</t>
  </si>
  <si>
    <t>Jeff Maskal</t>
  </si>
  <si>
    <t>Dave Curran</t>
  </si>
  <si>
    <t>John Niiyama</t>
  </si>
  <si>
    <t>Don Pfister</t>
  </si>
  <si>
    <t>Columbia</t>
  </si>
  <si>
    <t>To much oil/bleeding</t>
  </si>
  <si>
    <t>crs2p &amp; 3/8 - #10</t>
  </si>
  <si>
    <t>Minor Leveling</t>
  </si>
  <si>
    <t>Prep to finish for CS</t>
  </si>
  <si>
    <t>Funding, blade patching? '13 27mi, '14 -0</t>
  </si>
  <si>
    <t>Past years ½”-1/4”, ¼”- #10” for bike</t>
  </si>
  <si>
    <t>Changed to 3/8” which lowered oil used</t>
  </si>
  <si>
    <t>No maintained gravel roads left.</t>
  </si>
  <si>
    <t>Had to pick up a load</t>
  </si>
  <si>
    <t>ODOT, Forestry</t>
  </si>
  <si>
    <t>Dig-outs(base repair)pre-leveling, asphalt blade OL, fog oil, fabric</t>
  </si>
  <si>
    <t>Pete</t>
  </si>
  <si>
    <t>Spokane Co, WA</t>
  </si>
  <si>
    <t>PPt done</t>
  </si>
  <si>
    <t>No Chip Seals in the past 7yrs</t>
  </si>
  <si>
    <t xml:space="preserve">Todd Watkins               Ed Meeuwsen  </t>
  </si>
  <si>
    <t>Bicycles &amp; Chip Seals</t>
  </si>
  <si>
    <t xml:space="preserve">Choke &amp; Bind, Smoothness, Reduces pick-up </t>
  </si>
  <si>
    <t>1st: HFMS-2s &amp; ¾-1/2, 2nd: 901-s &amp; ½-1/4, 3rd: 901-s &amp; 3/8-10</t>
  </si>
  <si>
    <t>Coarser material base lift provides stable platform, seeing good performance results</t>
  </si>
  <si>
    <t>Jonathan Holden  Christopher Swanson</t>
  </si>
  <si>
    <t>N/A</t>
  </si>
  <si>
    <t>Gravel Road Upgrades were previously funded through OTIA program. Upgrades occurring only if a neighborhood forms LID.</t>
  </si>
  <si>
    <t>CAPS performs visual inspections paved surfaces. Major (Art. &amp; Coll.) rated every other year w/ others getting rated every 4yrs. Treatment selection/management of data handled by Co. staff.</t>
  </si>
  <si>
    <t>As needed</t>
  </si>
  <si>
    <t>Bar height and Striations</t>
  </si>
  <si>
    <t>Machine patching</t>
  </si>
  <si>
    <t>= total miles</t>
  </si>
  <si>
    <t>8 Q:  CRS-3P %</t>
  </si>
  <si>
    <t>Jonathan Holden</t>
  </si>
  <si>
    <t>program Review</t>
  </si>
  <si>
    <t>Bleeding</t>
  </si>
  <si>
    <t>Fine &amp; dirty sand</t>
  </si>
  <si>
    <t>CRS-2P and ½” 3/8 over the top Over gravel roads</t>
  </si>
  <si>
    <t>1/2"; then 3/8"</t>
  </si>
  <si>
    <t>3-5 mi/ yr; Rural Improvement Dist</t>
  </si>
  <si>
    <t>City of Spokane &amp; Medical Lake</t>
  </si>
  <si>
    <t>Blade patches;  PR&amp;R; Shoulder &amp; Ditching</t>
  </si>
  <si>
    <t>Innovating Chip Seals</t>
  </si>
  <si>
    <t>Chris Swanson</t>
  </si>
  <si>
    <t>Dave Zillman</t>
  </si>
  <si>
    <t>Oils, the chemistry thereof</t>
  </si>
  <si>
    <t>Spokane Co</t>
  </si>
  <si>
    <t>Deschutes Co</t>
  </si>
  <si>
    <t>Marion Co</t>
  </si>
  <si>
    <t>BlueLine</t>
  </si>
  <si>
    <t>8 Q:  CRS-3P % (not in ASHTO)</t>
  </si>
  <si>
    <t>Newest</t>
  </si>
  <si>
    <t>Kevin Hamilton Construction &amp; Road Maintenance Supervisor</t>
  </si>
  <si>
    <t>Danny Lundy</t>
  </si>
  <si>
    <t>Gil Doersch</t>
  </si>
  <si>
    <t>Alena Beltz</t>
  </si>
  <si>
    <t>ODOT - Albany</t>
  </si>
  <si>
    <t>Brian Morey</t>
  </si>
  <si>
    <t xml:space="preserve">Steve Kubishta, Salem TMM </t>
  </si>
  <si>
    <t>Adam Drago, Salem Coordinator</t>
  </si>
  <si>
    <t>Adam Crofoot, TMS II Salem</t>
  </si>
  <si>
    <t>Ian Walker, TMS II Salem</t>
  </si>
  <si>
    <t>Josh Hall, TMS II Salem</t>
  </si>
  <si>
    <t>Ed Meeuwsen</t>
  </si>
  <si>
    <t>Tim Hancock (our lead operator)</t>
  </si>
  <si>
    <t>Brian Irish</t>
  </si>
  <si>
    <t>Curry</t>
  </si>
  <si>
    <t>Doug Robbins</t>
  </si>
  <si>
    <t>sent</t>
  </si>
  <si>
    <t>Ryley Skelton</t>
  </si>
  <si>
    <t>Jamie Dowdy</t>
  </si>
  <si>
    <t>Jim Stouder</t>
  </si>
  <si>
    <t>Nancy Giggy</t>
  </si>
  <si>
    <t>Clark, WA</t>
  </si>
  <si>
    <t>Debbie Barbee</t>
  </si>
  <si>
    <t>Keith McGavey</t>
  </si>
  <si>
    <t>Orin Schumacher</t>
  </si>
  <si>
    <t>Jim Jeffers</t>
  </si>
  <si>
    <t>John Hubbard</t>
  </si>
  <si>
    <t>Ethan Hibler</t>
  </si>
  <si>
    <t>Lonny LaBlue</t>
  </si>
  <si>
    <t>Aaron Jorgenson</t>
  </si>
  <si>
    <t>Jim Spichtig</t>
  </si>
  <si>
    <t>2013 Survey</t>
  </si>
  <si>
    <t>2013 Attendance</t>
  </si>
  <si>
    <t>2013 Presenting</t>
  </si>
  <si>
    <t>Everett Aldridge</t>
  </si>
  <si>
    <t>Hood River</t>
  </si>
  <si>
    <t>no survey</t>
  </si>
  <si>
    <t>Mikel Diwan</t>
  </si>
  <si>
    <t>Don Wiley</t>
  </si>
  <si>
    <t>Bill Wheat</t>
  </si>
  <si>
    <t>City WA</t>
  </si>
  <si>
    <t>HFRS-P1 vs P2</t>
  </si>
  <si>
    <t>I</t>
  </si>
  <si>
    <r>
      <t xml:space="preserve">8a:  Trending - 2 years  </t>
    </r>
    <r>
      <rPr>
        <b/>
        <sz val="10"/>
        <color indexed="60"/>
        <rFont val="Arial"/>
        <family val="2"/>
      </rPr>
      <t>("S, I, D")</t>
    </r>
  </si>
  <si>
    <r>
      <t xml:space="preserve">8a:  Trending - 5 years </t>
    </r>
    <r>
      <rPr>
        <b/>
        <sz val="10"/>
        <color indexed="60"/>
        <rFont val="Arial"/>
        <family val="2"/>
      </rPr>
      <t>("S, I, D")</t>
    </r>
  </si>
  <si>
    <r>
      <t xml:space="preserve">8a:  Trending - 10 years </t>
    </r>
    <r>
      <rPr>
        <b/>
        <sz val="10"/>
        <color indexed="60"/>
        <rFont val="Arial"/>
        <family val="2"/>
      </rPr>
      <t>("S, I, D")</t>
    </r>
  </si>
  <si>
    <r>
      <t xml:space="preserve">8a:  Trending - 2 years </t>
    </r>
    <r>
      <rPr>
        <b/>
        <sz val="10"/>
        <color indexed="60"/>
        <rFont val="Arial"/>
        <family val="2"/>
      </rPr>
      <t>%</t>
    </r>
  </si>
  <si>
    <r>
      <t xml:space="preserve">8a:  Trending - 5 years </t>
    </r>
    <r>
      <rPr>
        <b/>
        <sz val="10"/>
        <color indexed="60"/>
        <rFont val="Arial"/>
        <family val="2"/>
      </rPr>
      <t>%</t>
    </r>
  </si>
  <si>
    <r>
      <t xml:space="preserve">8a:  Trending - 10 years </t>
    </r>
    <r>
      <rPr>
        <b/>
        <sz val="10"/>
        <color indexed="60"/>
        <rFont val="Arial"/>
        <family val="2"/>
      </rPr>
      <t>%</t>
    </r>
  </si>
  <si>
    <t>S</t>
  </si>
  <si>
    <t>D</t>
  </si>
  <si>
    <t>9 A:  HFE-90;  HFRS-2  %</t>
  </si>
  <si>
    <t>9 B:  HFE-150 %</t>
  </si>
  <si>
    <t>9 C:  HFMS-2 %</t>
  </si>
  <si>
    <t>9 D:  HFMS-2S %</t>
  </si>
  <si>
    <t>9 E:  HFE-90-1-S; HFRS-P1 %</t>
  </si>
  <si>
    <t>9 F:  HFE-100-S: HFRS-P2 %</t>
  </si>
  <si>
    <t>9 G:  RS-LTP %</t>
  </si>
  <si>
    <t>9 H:  CSS-1 %</t>
  </si>
  <si>
    <t>9 I:  CSS-1H %</t>
  </si>
  <si>
    <t>9 J:  CRS-2 %</t>
  </si>
  <si>
    <t>9 K:  CMS-2; CMS-2S %</t>
  </si>
  <si>
    <t>9 L:  CRS-2P %</t>
  </si>
  <si>
    <t>9 M:  PMCRS-2H %</t>
  </si>
  <si>
    <t>9 N:  MC-800 %</t>
  </si>
  <si>
    <t>9 O:  AC15P %</t>
  </si>
  <si>
    <t>9 P:  CAC15-5TR %</t>
  </si>
  <si>
    <t>9 R:  Other %</t>
  </si>
  <si>
    <t>11d:  3/8" - #9  %</t>
  </si>
  <si>
    <t>9 L:  CRS-P %</t>
  </si>
  <si>
    <t>9 Q:  CRS-3P %</t>
  </si>
  <si>
    <r>
      <t xml:space="preserve">9 B:  </t>
    </r>
    <r>
      <rPr>
        <b/>
        <sz val="9"/>
        <color indexed="60"/>
        <rFont val="Arial"/>
        <family val="2"/>
      </rPr>
      <t>HFE-150 %</t>
    </r>
  </si>
  <si>
    <r>
      <t xml:space="preserve">9 E:  HFRS-P1 ; </t>
    </r>
    <r>
      <rPr>
        <b/>
        <sz val="9"/>
        <color indexed="60"/>
        <rFont val="Arial"/>
        <family val="2"/>
      </rPr>
      <t xml:space="preserve">HFE-90-1-S </t>
    </r>
    <r>
      <rPr>
        <b/>
        <sz val="9"/>
        <rFont val="Arial"/>
        <family val="2"/>
      </rPr>
      <t xml:space="preserve"> %</t>
    </r>
  </si>
  <si>
    <r>
      <t xml:space="preserve">9 A:   HFRS-2 ;   </t>
    </r>
    <r>
      <rPr>
        <b/>
        <sz val="9"/>
        <color indexed="60"/>
        <rFont val="Arial"/>
        <family val="2"/>
      </rPr>
      <t xml:space="preserve">HFE-90  </t>
    </r>
    <r>
      <rPr>
        <b/>
        <sz val="9"/>
        <color indexed="8"/>
        <rFont val="Arial"/>
        <family val="2"/>
      </rPr>
      <t xml:space="preserve">%; </t>
    </r>
  </si>
  <si>
    <r>
      <t xml:space="preserve">9 F:  HFRS-P2;   </t>
    </r>
    <r>
      <rPr>
        <b/>
        <sz val="9"/>
        <color indexed="60"/>
        <rFont val="Arial"/>
        <family val="2"/>
      </rPr>
      <t xml:space="preserve">HFE-100-S  </t>
    </r>
    <r>
      <rPr>
        <b/>
        <sz val="9"/>
        <color indexed="12"/>
        <rFont val="Arial"/>
        <family val="2"/>
      </rPr>
      <t xml:space="preserve">%  </t>
    </r>
  </si>
  <si>
    <t>15a:  1/4" - #10  %</t>
  </si>
  <si>
    <t>15b:  1/4" other size?  %</t>
  </si>
  <si>
    <t>15c:  3/8" - #10  %</t>
  </si>
  <si>
    <t>15e:  3/8" - #6  %</t>
  </si>
  <si>
    <t>15f:  3/8" - #4  %</t>
  </si>
  <si>
    <t>15g:  3/8" other size?  %</t>
  </si>
  <si>
    <t>15h:  1/2" - 1/4"  %</t>
  </si>
  <si>
    <t>15d:  3/8" - #8  %</t>
  </si>
  <si>
    <t>11 :  % Fog</t>
  </si>
  <si>
    <t>12 A:  HFE-90-1-S;  HFRS-P1 %</t>
  </si>
  <si>
    <t>12 B:  CQS1-1H dilute %</t>
  </si>
  <si>
    <t>12 C:  CSS-1 dilute %</t>
  </si>
  <si>
    <t>12 D:  CSS-1H dilute %</t>
  </si>
  <si>
    <t>12 E:  LMCQS dilute %</t>
  </si>
  <si>
    <t>12 F:  TRMSS %</t>
  </si>
  <si>
    <t>12 G:  Other %</t>
  </si>
  <si>
    <r>
      <t xml:space="preserve">13:  Fog Pavenment Rejuvnator ? </t>
    </r>
    <r>
      <rPr>
        <b/>
        <sz val="9"/>
        <color indexed="60"/>
        <rFont val="Arial"/>
        <family val="2"/>
      </rPr>
      <t>(1)</t>
    </r>
  </si>
  <si>
    <t>14:   Sec D: Comments / ?</t>
  </si>
  <si>
    <t>17:  Use Sand  %</t>
  </si>
  <si>
    <t>18:  Why Sand?</t>
  </si>
  <si>
    <t>19:  Sand Description</t>
  </si>
  <si>
    <t>20.  Sec F: Comments / ?</t>
  </si>
  <si>
    <t>21a:  Double / Triple Shots  %</t>
  </si>
  <si>
    <t>21b:  Oils and rock sizes</t>
  </si>
  <si>
    <t>21c.  Multi-Chip Comments</t>
  </si>
  <si>
    <t>22:  Convert gravel using seals</t>
  </si>
  <si>
    <t>23:  Cape seals</t>
  </si>
  <si>
    <t>24:  Otta seals</t>
  </si>
  <si>
    <t>25:  Sandwich seals</t>
  </si>
  <si>
    <t>26:  Scrub seals</t>
  </si>
  <si>
    <t>Section I:    Contracting To &amp; From Others</t>
  </si>
  <si>
    <t>28c:  Crackseal Comments / ?</t>
  </si>
  <si>
    <t>29: Other treatments</t>
  </si>
  <si>
    <t>30a:  Transporting Oils</t>
  </si>
  <si>
    <t>30b:  Distributing Oils</t>
  </si>
  <si>
    <t>30c:  Manufacturing Rock  %</t>
  </si>
  <si>
    <t>30d:  Washing Rock  %</t>
  </si>
  <si>
    <t>30e:  Transporting Rock  %</t>
  </si>
  <si>
    <t>30f:  General Trucking  %</t>
  </si>
  <si>
    <t>30g:  Distributing Rock  %</t>
  </si>
  <si>
    <t>30h:  Chip Seal Services  %</t>
  </si>
  <si>
    <t>30i:  Flagging  %</t>
  </si>
  <si>
    <t>30j:  Brooming  %</t>
  </si>
  <si>
    <t>30k:  Long-line Striping  %</t>
  </si>
  <si>
    <t>30h:  Pavement Management  %</t>
  </si>
  <si>
    <t>Sec G:   Special Treatments Comments</t>
  </si>
  <si>
    <t>16:   Pre-coated Chips %</t>
  </si>
  <si>
    <t>Section H:   Pre-treatments</t>
  </si>
  <si>
    <r>
      <t xml:space="preserve">28a:  Yes - Crack Seal  </t>
    </r>
    <r>
      <rPr>
        <b/>
        <sz val="9"/>
        <color indexed="60"/>
        <rFont val="Arial"/>
        <family val="2"/>
      </rPr>
      <t>(1)</t>
    </r>
  </si>
  <si>
    <t>31a  No - Provide Services for others</t>
  </si>
  <si>
    <r>
      <t xml:space="preserve">31a  Yes - Provide Services for others </t>
    </r>
    <r>
      <rPr>
        <b/>
        <sz val="9"/>
        <color indexed="60"/>
        <rFont val="Arial"/>
        <family val="2"/>
      </rPr>
      <t>(1)</t>
    </r>
  </si>
  <si>
    <t>31b:  What Services?</t>
  </si>
  <si>
    <t xml:space="preserve">  1 Pavement preparation for Chipseals</t>
  </si>
  <si>
    <t xml:space="preserve">  2 Oils: properties, choices – what to use where &amp; when</t>
  </si>
  <si>
    <t xml:space="preserve">  3 Contracting Oil Services: Products / Distributing</t>
  </si>
  <si>
    <t xml:space="preserve">  4 Transporting &amp; Storing Oils</t>
  </si>
  <si>
    <t xml:space="preserve">  5 Oil applications techniques</t>
  </si>
  <si>
    <t xml:space="preserve">  6 Oil Shot Rates</t>
  </si>
  <si>
    <t xml:space="preserve">  7 Hot Oils:  Minimum temps / pre-coated rock</t>
  </si>
  <si>
    <t xml:space="preserve">  8 Road Temperatures</t>
  </si>
  <si>
    <t xml:space="preserve">  9 Rock mixes:  choices / sources / what to use where</t>
  </si>
  <si>
    <t xml:space="preserve">  10 Using Unwashed Aggregate</t>
  </si>
  <si>
    <t xml:space="preserve">  11 Stockpiling &amp; Loading Aggregate</t>
  </si>
  <si>
    <t xml:space="preserve">  12 Aggregate Shot Rates</t>
  </si>
  <si>
    <t xml:space="preserve">  13 Contaminants on roads: i.e. moss, excess mud, etc.</t>
  </si>
  <si>
    <t xml:space="preserve">  14 Chipsealing equipment:  choices / maintenance</t>
  </si>
  <si>
    <t xml:space="preserve">  15 Chip Spreaders:  overall operations</t>
  </si>
  <si>
    <t xml:space="preserve">  16 Compactors:  techniques/ rolling patterns</t>
  </si>
  <si>
    <t xml:space="preserve">  17 Dump trucks:  backing, rolling patterns / # of trucks</t>
  </si>
  <si>
    <t xml:space="preserve">  18 Brooming techniques / issues</t>
  </si>
  <si>
    <t xml:space="preserve">  19 Traffic Control:  Signage / Speed</t>
  </si>
  <si>
    <t xml:space="preserve">  20 Overlapping Seams</t>
  </si>
  <si>
    <t xml:space="preserve">  21 Curbs</t>
  </si>
  <si>
    <t xml:space="preserve">  22 Bike and Ped</t>
  </si>
  <si>
    <t xml:space="preserve">  23 Shoulders &amp; Shoulders Re-rocking</t>
  </si>
  <si>
    <t xml:space="preserve">  24 Chipsealing Intersections</t>
  </si>
  <si>
    <t xml:space="preserve">  25 Chipsealing Cud-de-sacs</t>
  </si>
  <si>
    <t xml:space="preserve">  26 Bridge Decks</t>
  </si>
  <si>
    <t xml:space="preserve">  27 Fog Seals</t>
  </si>
  <si>
    <t xml:space="preserve">  29 Reconstruction/ Rebuilding using Chipseals</t>
  </si>
  <si>
    <t xml:space="preserve">  30 Converting gravel roads with Chipseals</t>
  </si>
  <si>
    <t xml:space="preserve">  31 Cape Seals</t>
  </si>
  <si>
    <t xml:space="preserve">  32 Otta Seals</t>
  </si>
  <si>
    <t xml:space="preserve">  33 Sandwich Seals</t>
  </si>
  <si>
    <t xml:space="preserve">  34 Scrub Seals</t>
  </si>
  <si>
    <t xml:space="preserve">  35 Slurry Seals</t>
  </si>
  <si>
    <t xml:space="preserve">  36 Sanding Chipseals</t>
  </si>
  <si>
    <t xml:space="preserve">  37 High Speed / Traffic Volumes Chipseals</t>
  </si>
  <si>
    <t xml:space="preserve">  38 Urban Chipseals (i.e. in cities, curb streets, etc)</t>
  </si>
  <si>
    <t xml:space="preserve">  39 Chipseal Costs</t>
  </si>
  <si>
    <t xml:space="preserve">  40 Chipseals &amp; Pavement Management Systems</t>
  </si>
  <si>
    <t xml:space="preserve">  41 Doing Less with Less:  Downsizing Chip programs</t>
  </si>
  <si>
    <t xml:space="preserve">  42 Public Outreach:  Complaints, Web messages</t>
  </si>
  <si>
    <t xml:space="preserve">  43 Appling Stick &amp; Stumps Markings</t>
  </si>
  <si>
    <t xml:space="preserve">  44 Finish Pavement Markings</t>
  </si>
  <si>
    <t xml:space="preserve">  45 Contracting for Chipseal Services</t>
  </si>
  <si>
    <t xml:space="preserve">  46 Contracting to Others Chipseal Services</t>
  </si>
  <si>
    <t xml:space="preserve">  47 Joint Multi-Agency Chipsealing:</t>
  </si>
  <si>
    <t xml:space="preserve">  48 Finish Long Line Paint Striping: Pavement Markings</t>
  </si>
  <si>
    <t xml:space="preserve">  49 Employee Training for Chipsealing</t>
  </si>
  <si>
    <t xml:space="preserve">  50 Agencies’ work Rules:  i.e. fitting lunch in</t>
  </si>
  <si>
    <t xml:space="preserve">  51 Overall Workmanship</t>
  </si>
  <si>
    <t xml:space="preserve">  52 What to do when things go wrong</t>
  </si>
  <si>
    <t>33: Other topics</t>
  </si>
  <si>
    <t>Chris Sneider</t>
  </si>
  <si>
    <t>Terri Elioff</t>
  </si>
  <si>
    <t>none</t>
  </si>
  <si>
    <t>n</t>
  </si>
  <si>
    <t>9 K:  MC-800 %</t>
  </si>
  <si>
    <t>9 L:  AC15P %</t>
  </si>
  <si>
    <t>9 M:  CAC15-5TR %</t>
  </si>
  <si>
    <t>9 O:  Other %</t>
  </si>
  <si>
    <t>9 N:  Other:  Asphalt Cement with Crum Rubber</t>
  </si>
  <si>
    <r>
      <t xml:space="preserve">9 K: </t>
    </r>
    <r>
      <rPr>
        <b/>
        <sz val="9"/>
        <color indexed="60"/>
        <rFont val="Arial"/>
        <family val="2"/>
      </rPr>
      <t xml:space="preserve"> CMS-2; </t>
    </r>
    <r>
      <rPr>
        <b/>
        <sz val="9"/>
        <rFont val="Arial"/>
        <family val="2"/>
      </rPr>
      <t>CMS-2S %</t>
    </r>
  </si>
  <si>
    <t>Mirco - (comment)</t>
  </si>
  <si>
    <t>We do pavement repairs with HMA in isolated areas where pavements have failed.</t>
  </si>
  <si>
    <t>We subcontract some curb ramp design, stripping plan preparation, and geotechnical/pavement evaluations.</t>
  </si>
  <si>
    <t>Don Hannen</t>
  </si>
  <si>
    <t>Gary Wolford</t>
  </si>
  <si>
    <t>Allen Avery</t>
  </si>
  <si>
    <t>15i:  1/2" - #4"  %</t>
  </si>
  <si>
    <t>15j:  1/2" other size?  %</t>
  </si>
  <si>
    <t>15k:  3/4" - 1/2"  %</t>
  </si>
  <si>
    <t>15l:  3/4" other size?  %</t>
  </si>
  <si>
    <t>15m:  Other  %</t>
  </si>
  <si>
    <t>28a:  No - Crack Seal (1)</t>
  </si>
  <si>
    <t>agency</t>
  </si>
  <si>
    <t>2016 OACES Chip Seal - Speaker List</t>
  </si>
  <si>
    <t>John Vial</t>
  </si>
  <si>
    <t>Dave Anderson</t>
  </si>
  <si>
    <t>ODOT D3 - Salem</t>
  </si>
  <si>
    <t>to stop bleeding were there is a possibility. also our rock is on the upper scale of 3/8 so it also helps lock the chip in place and fills any voids.</t>
  </si>
  <si>
    <t>1/4 -10 sanding rock</t>
  </si>
  <si>
    <t>generally either 3/8-#6 and1/4-10 or 1/2 -3/8-#6</t>
  </si>
  <si>
    <t>past using HFE 90; lately 6" AC grindings then double chip</t>
  </si>
  <si>
    <t>we have done a fog seal to help prolong the life until we can put a chip seal on it.</t>
  </si>
  <si>
    <r>
      <t xml:space="preserve">  28 Using Fog seals as a </t>
    </r>
    <r>
      <rPr>
        <b/>
        <sz val="8"/>
        <color indexed="36"/>
        <rFont val="Arial"/>
        <family val="2"/>
      </rPr>
      <t>Pavement Rejuvenators</t>
    </r>
  </si>
  <si>
    <t>Debbie Scglione</t>
  </si>
  <si>
    <t>Jerrod Bruner</t>
  </si>
  <si>
    <t>Dave Gogurn</t>
  </si>
  <si>
    <t>Reuben Hayden</t>
  </si>
  <si>
    <t>ODOT D3 -Salem</t>
  </si>
  <si>
    <t>ODOT D9</t>
  </si>
  <si>
    <t>ODOT- R4</t>
  </si>
  <si>
    <t>Aron Sturko</t>
  </si>
  <si>
    <t>ODOT R4 -The Dallas</t>
  </si>
  <si>
    <t>Lewis, WA</t>
  </si>
  <si>
    <t>JR Metzenberg</t>
  </si>
  <si>
    <t>Justin Bushnell</t>
  </si>
  <si>
    <t>Colby Vermilyea</t>
  </si>
  <si>
    <t>Ayesha Clements</t>
  </si>
  <si>
    <t>1/2" - to #4</t>
  </si>
  <si>
    <t xml:space="preserve">Clean small aggregate </t>
  </si>
  <si>
    <t>Fill voids &amp; stop rock picking up</t>
  </si>
  <si>
    <t>CRS2P ½ #4 on first two shots</t>
  </si>
  <si>
    <t>Local municipalities; BST, striping, etc..</t>
  </si>
  <si>
    <t>Greg Lang</t>
  </si>
  <si>
    <t>As needed - Areas where there is a bit too much oil or not quite enough rock receive sand.</t>
  </si>
  <si>
    <t>#4-#8</t>
  </si>
  <si>
    <t>Use about 300 tons for 40 miles</t>
  </si>
  <si>
    <t>Patch pave with base repair as needed</t>
  </si>
  <si>
    <t>Chip spreader jointly owned between Benton and Polk Counties. Contract for on-call services, or equipment rentals from Benton and Linn Counties.</t>
  </si>
  <si>
    <t>Sandra Putman</t>
  </si>
  <si>
    <t>Morrow Co</t>
  </si>
  <si>
    <t>Vince Hill</t>
  </si>
  <si>
    <t>Agancy Count =</t>
  </si>
  <si>
    <t>2016 OACES Chip Seal - RSVP Count</t>
  </si>
  <si>
    <t>Pacific, WA</t>
  </si>
  <si>
    <t>Tom Gradt</t>
  </si>
  <si>
    <t>Kurt Clements</t>
  </si>
  <si>
    <t>Clinton Baze</t>
  </si>
  <si>
    <t>Evan Wernrcke</t>
  </si>
  <si>
    <t>Shannan Truax</t>
  </si>
  <si>
    <t>Jessica LeRoy</t>
  </si>
  <si>
    <t>BLM- Upper Willamette</t>
  </si>
  <si>
    <t>Kevin Hamilton</t>
  </si>
  <si>
    <t>Scrub Seal;  "Pass Max" oil</t>
  </si>
  <si>
    <t>75% CRS-3P;  25% Pass Max</t>
  </si>
  <si>
    <t xml:space="preserve"> </t>
  </si>
  <si>
    <t>fog seal all single only</t>
  </si>
  <si>
    <t>some -CRS-2P or CRS-3P. ¾”-1/2” rock/ 0.50 – 0.65 gals/sy; followed by ½” – ¼” rock/ 0.40 gals/sy; followed by ¼” – 10/ 0.25 – 0.30 gals/sy. Roll between lifts, no sweeping</t>
  </si>
  <si>
    <t>One project 6 years ago</t>
  </si>
  <si>
    <t>been applied several times in the past to counteract heavily flushed pavements. Limited success</t>
  </si>
  <si>
    <t>Parking areas</t>
  </si>
  <si>
    <t>We are questioning the cost/benefit effectiveness of this practice in light of other applications available</t>
  </si>
  <si>
    <t>We contract fog seal services. They perform sweeping and flagging services for fog seals</t>
  </si>
  <si>
    <t>We share personnel and equipment with Benton and Polk Counties. Rollers and trucks with operators and drivers. Our experienced chip spreader operator works with Benton and Polk. We also provide/receive flaggers and misc. other help as needed</t>
  </si>
  <si>
    <t>Addressing flushed pavements</t>
  </si>
  <si>
    <t>z Joel Condor</t>
  </si>
  <si>
    <t>z Blueline, Troy</t>
  </si>
  <si>
    <t>z Albinia, Dave Z</t>
  </si>
  <si>
    <t>Brian Rheingans</t>
  </si>
  <si>
    <t>Ryan Craig</t>
  </si>
  <si>
    <t>Heavy Traffic Intersections</t>
  </si>
  <si>
    <t>Clean Coarse Sand</t>
  </si>
  <si>
    <t>CRS-2P, 1/2" chips, 1st &amp; then 3/8" chips</t>
  </si>
  <si>
    <t>smaller chips locks into bigger base</t>
  </si>
  <si>
    <t>Wooden Nickel - catering</t>
  </si>
  <si>
    <t>9:30 am to 3 PM</t>
  </si>
  <si>
    <t>Yes ??</t>
  </si>
  <si>
    <t>Pacific, Wa</t>
  </si>
  <si>
    <t>kinda</t>
  </si>
  <si>
    <t>i</t>
  </si>
  <si>
    <t>Digouts; AC patch</t>
  </si>
  <si>
    <t>Neighboring cities, chipseal operation not joint</t>
  </si>
  <si>
    <t>Carl Rhoten</t>
  </si>
  <si>
    <t>Chad Helvey</t>
  </si>
  <si>
    <t>Shirley Smith</t>
  </si>
  <si>
    <t>Travis Wootan</t>
  </si>
  <si>
    <t>Dave Flisram</t>
  </si>
  <si>
    <t>Randy Miller</t>
  </si>
  <si>
    <t>for local cites</t>
  </si>
  <si>
    <t>in 2-year cycle</t>
  </si>
  <si>
    <t>choke</t>
  </si>
  <si>
    <t>reject</t>
  </si>
  <si>
    <t>Chip for ODOT</t>
  </si>
  <si>
    <t>Kip Courser</t>
  </si>
  <si>
    <t>Tim Burke</t>
  </si>
  <si>
    <t>BLM - Coos Bay</t>
  </si>
  <si>
    <t>Margie Thissell</t>
  </si>
  <si>
    <t>Carla Henson</t>
  </si>
  <si>
    <t>Casey Weatherly</t>
  </si>
  <si>
    <t>Last chipseal was 7 years ago, funding for FY17 30 miles of chipseal/next 2 years</t>
  </si>
  <si>
    <t>have not done a Gravel Raod Upgrade since 2013</t>
  </si>
  <si>
    <t>Choke the oil and minimize pick-up immediately afterwards.</t>
  </si>
  <si>
    <t>river sand</t>
  </si>
  <si>
    <t>Standard practice for chip seals</t>
  </si>
  <si>
    <t>27:  Slurry seals</t>
  </si>
  <si>
    <t>100% Contracted through the URMD</t>
  </si>
  <si>
    <t>Machine patching (non-continuous patching)</t>
  </si>
  <si>
    <t xml:space="preserve">historically used MC 250 until about 9 years ago, then switched to the HFMS2S for the prime coat (base shot). </t>
  </si>
  <si>
    <t>Workshop Survey / Trends</t>
  </si>
  <si>
    <t>Blueline</t>
  </si>
  <si>
    <t>Room/ Agencies Introductions</t>
  </si>
  <si>
    <t>Jackson Co</t>
  </si>
  <si>
    <r>
      <t>Jonathan Holden</t>
    </r>
    <r>
      <rPr>
        <sz val="9"/>
        <color indexed="8"/>
        <rFont val="Arial"/>
        <family val="2"/>
      </rPr>
      <t xml:space="preserve">  (w/ Chris)</t>
    </r>
  </si>
  <si>
    <t>Matt Scriver</t>
  </si>
  <si>
    <t>Full Depth Recalamation</t>
  </si>
  <si>
    <t>100% of oil in 2016 was CRS-2PE</t>
  </si>
  <si>
    <t>better adhesion to top layer of rock, no bleeding of oil</t>
  </si>
  <si>
    <t>¼-10</t>
  </si>
  <si>
    <t>for local cites;  sometimes with joining counties</t>
  </si>
  <si>
    <t>Gravel Road Conversions Using Otta Seal</t>
  </si>
  <si>
    <t>Hot Oil = no fog needed</t>
  </si>
  <si>
    <t>do not crack seal ahead of chip seal</t>
  </si>
  <si>
    <t>d½-1/4 coated chip rock with a .50 gal./ sq. yd. for first lift followed by 3/8 - #8 coated chip rock at a rate of .40 gal. / sq. yd.</t>
  </si>
  <si>
    <t>Convert 2 Miles</t>
  </si>
  <si>
    <t>Use Crafco Polyflex 547 ; for large transverse cracks use spray patch machine</t>
  </si>
  <si>
    <t>Dig out roots in pavement, asphalt patch where needed, rock shoulders and trim overhead trees.</t>
  </si>
  <si>
    <t>% of Surveys =</t>
  </si>
  <si>
    <t>Performance of early or late season chip seals – which is best; Contracting for oil and chip rock – when do we get the best price; Chip seal crew safety discussion.</t>
  </si>
  <si>
    <t>Camas, WA</t>
  </si>
  <si>
    <t>Denis Ryan</t>
  </si>
  <si>
    <t>Hot Oils:  Double Chip Seal for Low PCI Roads / Chip Seal in Bike Lanes</t>
  </si>
  <si>
    <t>HFRS-P1 vs HFRS-P2; &amp; using Slurries at Intersection Approaches and Cul-de-sacs</t>
  </si>
  <si>
    <t>Joel Conder</t>
  </si>
  <si>
    <t>host</t>
  </si>
  <si>
    <r>
      <t>New Chip Spreaders</t>
    </r>
    <r>
      <rPr>
        <sz val="10"/>
        <color indexed="36"/>
        <rFont val="Arial"/>
        <family val="2"/>
      </rPr>
      <t xml:space="preserve"> (Mult &amp; Deschutes)</t>
    </r>
  </si>
  <si>
    <r>
      <t xml:space="preserve">Agencies working together - </t>
    </r>
    <r>
      <rPr>
        <sz val="10"/>
        <color indexed="36"/>
        <rFont val="Arial"/>
        <family val="2"/>
      </rPr>
      <t>poll the room</t>
    </r>
  </si>
  <si>
    <t>Donny Pfeifer - no</t>
  </si>
  <si>
    <t>Larry Ig- no</t>
  </si>
  <si>
    <t>Troy Tindall</t>
  </si>
  <si>
    <t>Overview - General Chip Seal program:  Otta Seal  1/4"-10 on Bike</t>
  </si>
  <si>
    <t>Carl Rhoten, Chad Helvey</t>
  </si>
  <si>
    <t>Chip Seal Traffic Control / Workzone Safety</t>
  </si>
  <si>
    <t>ODOT projects - Hot Oils</t>
  </si>
  <si>
    <t>Chip Seal Preparation Treatments</t>
  </si>
  <si>
    <t>Loose Ends / Recap wrap-up</t>
  </si>
  <si>
    <t>Yakima, Co WA</t>
  </si>
  <si>
    <t>Ryan Calhoun</t>
  </si>
  <si>
    <t>Matt Pietrusiewicz</t>
  </si>
  <si>
    <t>Jamie Lulay</t>
  </si>
  <si>
    <t>Brian Nicholas</t>
  </si>
  <si>
    <t>Spencer Hohenshelt</t>
  </si>
  <si>
    <t>Dave Chamness</t>
  </si>
  <si>
    <t>Albert Becerra</t>
  </si>
  <si>
    <t>Kevin Ramsey</t>
  </si>
  <si>
    <t>Alan Haley</t>
  </si>
  <si>
    <t>Joann Hendrix</t>
  </si>
  <si>
    <t>Yakima, WA</t>
  </si>
  <si>
    <t>BLOTT SANDING WHEN TEMP IS HIGH AND OIL WANTS TO TRACK BUT STILL NEED TO GET OIL HIGH</t>
  </si>
  <si>
    <t>¼ MINUS</t>
  </si>
  <si>
    <t>ONLY AS NEEDED UNTILL TRACKING CLEARS FROM TIRES</t>
  </si>
  <si>
    <t>CRS-2P, FIRST LIFT WITH 5/8 AND 6.5 SHOT SECOND LIFT WITH ½ 5.9 SHOT</t>
  </si>
  <si>
    <t>IDAHO ASPHALT, ALBINA CRS-2P</t>
  </si>
  <si>
    <t>1-mile / per year</t>
  </si>
  <si>
    <t>WHAT WE CALL A DOUBLE SHOT FOR CONVERTING GRAVEL TO OIL, IDAHO ASHPALT</t>
  </si>
  <si>
    <t>Edge patching, crack filling, pothole patching, full depth patching, pulling shoulders, trash pickup. Prior to chip</t>
  </si>
  <si>
    <t xml:space="preserve">Usually not as recommended. Crack aprox 3 mo. Before. One if if possible </t>
  </si>
  <si>
    <t>Limit to oil. All other performed in house</t>
  </si>
  <si>
    <t>All local cities. We share equipment with Kittitas county</t>
  </si>
  <si>
    <t>Survey Count</t>
  </si>
  <si>
    <t>PAVEMENT MANAGEMENT AND CRITERIA FOR CHIPSEALS</t>
  </si>
  <si>
    <t>BLM - Willamette</t>
  </si>
  <si>
    <t>Full Depth Reclamation - Rebuilding with Earthbind &amp; Chipseals</t>
  </si>
  <si>
    <t>Matt Scrivner</t>
  </si>
  <si>
    <t>(Burt no)</t>
  </si>
  <si>
    <r>
      <t xml:space="preserve">Using </t>
    </r>
    <r>
      <rPr>
        <b/>
        <sz val="16"/>
        <color indexed="8"/>
        <rFont val="Arial"/>
        <family val="2"/>
      </rPr>
      <t>Earthbind</t>
    </r>
    <r>
      <rPr>
        <sz val="16"/>
        <color indexed="8"/>
        <rFont val="Arial"/>
        <family val="2"/>
      </rPr>
      <t xml:space="preserve"> to bind chip seal to dirty surface+</t>
    </r>
  </si>
  <si>
    <t>Yearly Averages</t>
  </si>
  <si>
    <t># 2 Diesel</t>
  </si>
  <si>
    <t>Asphalt</t>
  </si>
  <si>
    <t xml:space="preserve">Source Data is from Oregon Department of Transportation:  </t>
  </si>
  <si>
    <t>/ gallon</t>
  </si>
  <si>
    <t>/ ton</t>
  </si>
  <si>
    <t>http://www.oregon.gov/ODOT/HWY/ESTIMATING/Pages/asphalt_fuel.aspx</t>
  </si>
  <si>
    <t xml:space="preserve"># 2 Diesel / gal :  </t>
  </si>
  <si>
    <t>MONTHLY FUEL PRICE</t>
  </si>
  <si>
    <t>Prices are based solely on rack and resellers' prices exclusive</t>
  </si>
  <si>
    <t>of freight, taxes, and special discounts.</t>
  </si>
  <si>
    <t xml:space="preserve">Asphalt / ton :  </t>
  </si>
  <si>
    <t>MONTHLY ASPHALT CEMENT MATERIAL PRICE  ( MACMP )</t>
  </si>
  <si>
    <t xml:space="preserve"> POTEN PACIFIC NORTHWEST</t>
  </si>
  <si>
    <t xml:space="preserve"> = Yearly Averages</t>
  </si>
  <si>
    <t>Data</t>
  </si>
  <si>
    <t>Input</t>
  </si>
  <si>
    <t>Overall Average</t>
  </si>
  <si>
    <t>Yearly Average</t>
  </si>
  <si>
    <t>Paving Season</t>
  </si>
  <si>
    <t>Monthly</t>
  </si>
  <si>
    <t xml:space="preserve">% </t>
  </si>
  <si>
    <t>$</t>
  </si>
  <si>
    <t>change</t>
  </si>
  <si>
    <t>ton</t>
  </si>
  <si>
    <t>gallon</t>
  </si>
  <si>
    <t xml:space="preserve">from </t>
  </si>
  <si>
    <t xml:space="preserve">past </t>
  </si>
  <si>
    <t>month</t>
  </si>
  <si>
    <t>= max</t>
  </si>
  <si>
    <t>weekly</t>
  </si>
  <si>
    <t>Increase</t>
  </si>
  <si>
    <t>Oregon</t>
  </si>
  <si>
    <t>total Miles</t>
  </si>
  <si>
    <t>% of OR totals</t>
  </si>
  <si>
    <t>rank</t>
  </si>
  <si>
    <t>Unpaved Miles</t>
  </si>
  <si>
    <t>Graded</t>
  </si>
  <si>
    <t>Counties:</t>
  </si>
  <si>
    <t>Federal:</t>
  </si>
  <si>
    <t>Cities:</t>
  </si>
  <si>
    <t>ODOT:</t>
  </si>
  <si>
    <t>Local Access:</t>
  </si>
  <si>
    <t>Other State:</t>
  </si>
  <si>
    <t>Grand Totals:</t>
  </si>
  <si>
    <t>total Road Miles</t>
  </si>
  <si>
    <t>total Unpaved Miles</t>
  </si>
  <si>
    <t>% of WA totals</t>
  </si>
  <si>
    <t>Area</t>
  </si>
  <si>
    <t>Population</t>
  </si>
  <si>
    <t>WSDOT:</t>
  </si>
  <si>
    <t>Indian Tribes:</t>
  </si>
  <si>
    <r>
      <t>Sum of OR &amp; WA</t>
    </r>
    <r>
      <rPr>
        <b/>
        <i/>
        <sz val="8"/>
        <rFont val="Arial"/>
        <family val="2"/>
      </rPr>
      <t>:</t>
    </r>
  </si>
  <si>
    <t>Paved Miles</t>
  </si>
  <si>
    <t>Agencies' Paved %</t>
  </si>
  <si>
    <t>total Paved Miles</t>
  </si>
  <si>
    <r>
      <t xml:space="preserve">Differences  </t>
    </r>
    <r>
      <rPr>
        <b/>
        <i/>
        <sz val="8"/>
        <color indexed="16"/>
        <rFont val="Arial"/>
        <family val="2"/>
      </rPr>
      <t xml:space="preserve">(OR </t>
    </r>
    <r>
      <rPr>
        <b/>
        <i/>
        <sz val="8"/>
        <rFont val="Arial"/>
        <family val="2"/>
      </rPr>
      <t>minus</t>
    </r>
    <r>
      <rPr>
        <b/>
        <i/>
        <sz val="8"/>
        <color indexed="16"/>
        <rFont val="Arial"/>
        <family val="2"/>
      </rPr>
      <t xml:space="preserve"> </t>
    </r>
    <r>
      <rPr>
        <b/>
        <i/>
        <sz val="8"/>
        <color indexed="17"/>
        <rFont val="Arial"/>
        <family val="2"/>
      </rPr>
      <t>WA</t>
    </r>
    <r>
      <rPr>
        <b/>
        <i/>
        <sz val="8"/>
        <color indexed="16"/>
        <rFont val="Arial"/>
        <family val="2"/>
      </rPr>
      <t>)</t>
    </r>
    <r>
      <rPr>
        <b/>
        <i/>
        <sz val="8"/>
        <rFont val="Arial"/>
        <family val="2"/>
      </rPr>
      <t>:</t>
    </r>
  </si>
  <si>
    <t>Wayne Mink</t>
  </si>
  <si>
    <r>
      <rPr>
        <b/>
        <sz val="16"/>
        <color indexed="8"/>
        <rFont val="Arial"/>
        <family val="2"/>
      </rPr>
      <t>Scrub Seals</t>
    </r>
    <r>
      <rPr>
        <sz val="16"/>
        <color indexed="8"/>
        <rFont val="Arial"/>
        <family val="2"/>
      </rPr>
      <t>;  "Pass Max" oil;   3P</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</si>
</sst>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h:mm\ AM/PM;@"/>
    <numFmt numFmtId="171" formatCode="0.0"/>
    <numFmt numFmtId="172" formatCode="&quot;$&quot;#,##0"/>
    <numFmt numFmtId="173" formatCode="&quot;$&quot;#,##0.00"/>
    <numFmt numFmtId="174" formatCode="[$-1010409]#,##0.00;\(#,##0.00\)"/>
    <numFmt numFmtId="175" formatCode="[$-1010409]#,##0.#0%"/>
    <numFmt numFmtId="176" formatCode="[$-1010409]#,##0.000;\(#,##0.000\)"/>
    <numFmt numFmtId="177" formatCode="[$-1010409]#,##0.0;\(#,##0.0\)"/>
    <numFmt numFmtId="178" formatCode="[$-1010409]#,##0;\(#,##0\)"/>
    <numFmt numFmtId="179" formatCode="_(* #,##0.000_);_(* \(#,##0.000\);_(* &quot;-&quot;??_);_(@_)"/>
    <numFmt numFmtId="180" formatCode="_(* #,##0.0_);_(* \(#,##0.0\);_(* &quot;-&quot;??_);_(@_)"/>
    <numFmt numFmtId="181" formatCode="_(* #,##0_);_(* \(#,##0\);_(* &quot;-&quot;??_);_(@_)"/>
    <numFmt numFmtId="182" formatCode="#,##0.000"/>
    <numFmt numFmtId="183" formatCode="#,##0.0000"/>
    <numFmt numFmtId="184" formatCode="&quot;$&quot;#,##0.0"/>
    <numFmt numFmtId="185" formatCode="_(&quot;$&quot;* #,##0.000_);_(&quot;$&quot;* \(#,##0.000\);_(&quot;$&quot;* &quot;-&quot;???_);_(@_)"/>
    <numFmt numFmtId="186" formatCode="0.000"/>
    <numFmt numFmtId="187" formatCode="0.0%"/>
    <numFmt numFmtId="188" formatCode="_(&quot;$&quot;* #,##0.0_);_(&quot;$&quot;* \(#,##0.0\);_(&quot;$&quot;* &quot;-&quot;??_);_(@_)"/>
    <numFmt numFmtId="189" formatCode="_(&quot;$&quot;* #,##0_);_(&quot;$&quot;* \(#,##0\);_(&quot;$&quot;* &quot;-&quot;??_);_(@_)"/>
    <numFmt numFmtId="190" formatCode="_(&quot;$&quot;* #,##0.000_);_(&quot;$&quot;* \(#,##0.000\);_(&quot;$&quot;* &quot;-&quot;??_);_(@_)"/>
    <numFmt numFmtId="191" formatCode="[$-409]dddd\,\ mmmm\ dd\,\ yyyy"/>
    <numFmt numFmtId="192" formatCode="&quot;$&quot;#,##0;[Red]&quot;$&quot;#,##0"/>
    <numFmt numFmtId="193" formatCode="&quot;$&quot;#,##0.00;[Red]&quot;$&quot;#,##0.00"/>
    <numFmt numFmtId="194" formatCode="[$-409]mmm\-yy;@"/>
    <numFmt numFmtId="195" formatCode="0.00000%"/>
    <numFmt numFmtId="196" formatCode="\$#,##0.00"/>
    <numFmt numFmtId="197" formatCode="\$#,##0"/>
  </numFmts>
  <fonts count="187">
    <font>
      <sz val="10"/>
      <name val="Arial"/>
      <family val="0"/>
    </font>
    <font>
      <sz val="8"/>
      <name val="Arial"/>
      <family val="2"/>
    </font>
    <font>
      <b/>
      <sz val="10"/>
      <name val="Arial"/>
      <family val="2"/>
    </font>
    <font>
      <sz val="10"/>
      <color indexed="12"/>
      <name val="Arial"/>
      <family val="2"/>
    </font>
    <font>
      <b/>
      <sz val="10"/>
      <color indexed="12"/>
      <name val="Arial"/>
      <family val="2"/>
    </font>
    <font>
      <sz val="9"/>
      <name val="Arial"/>
      <family val="2"/>
    </font>
    <font>
      <b/>
      <sz val="9"/>
      <color indexed="12"/>
      <name val="Arial"/>
      <family val="2"/>
    </font>
    <font>
      <sz val="9"/>
      <color indexed="12"/>
      <name val="Arial"/>
      <family val="2"/>
    </font>
    <font>
      <sz val="10"/>
      <color indexed="16"/>
      <name val="Arial"/>
      <family val="2"/>
    </font>
    <font>
      <b/>
      <sz val="10"/>
      <color indexed="16"/>
      <name val="Arial"/>
      <family val="2"/>
    </font>
    <font>
      <b/>
      <sz val="10"/>
      <color indexed="53"/>
      <name val="Arial"/>
      <family val="2"/>
    </font>
    <font>
      <sz val="10"/>
      <color indexed="17"/>
      <name val="Arial"/>
      <family val="2"/>
    </font>
    <font>
      <b/>
      <sz val="10"/>
      <color indexed="17"/>
      <name val="Arial"/>
      <family val="2"/>
    </font>
    <font>
      <b/>
      <sz val="10"/>
      <color indexed="10"/>
      <name val="Arial"/>
      <family val="2"/>
    </font>
    <font>
      <b/>
      <sz val="8"/>
      <name val="Arial"/>
      <family val="2"/>
    </font>
    <font>
      <sz val="8"/>
      <color indexed="8"/>
      <name val="Arial"/>
      <family val="2"/>
    </font>
    <font>
      <u val="single"/>
      <sz val="8.5"/>
      <color indexed="12"/>
      <name val="Arial"/>
      <family val="2"/>
    </font>
    <font>
      <u val="single"/>
      <sz val="8.5"/>
      <color indexed="36"/>
      <name val="Arial"/>
      <family val="2"/>
    </font>
    <font>
      <sz val="26"/>
      <name val="Arial"/>
      <family val="2"/>
    </font>
    <font>
      <b/>
      <sz val="12"/>
      <name val="Arial"/>
      <family val="2"/>
    </font>
    <font>
      <sz val="14"/>
      <name val="Arial"/>
      <family val="2"/>
    </font>
    <font>
      <b/>
      <sz val="26"/>
      <name val="Arial"/>
      <family val="2"/>
    </font>
    <font>
      <b/>
      <sz val="20"/>
      <name val="Arial"/>
      <family val="2"/>
    </font>
    <font>
      <b/>
      <sz val="14"/>
      <name val="Arial"/>
      <family val="2"/>
    </font>
    <font>
      <sz val="8"/>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color indexed="16"/>
      <name val="Arial"/>
      <family val="2"/>
    </font>
    <font>
      <sz val="8"/>
      <color indexed="12"/>
      <name val="Arial"/>
      <family val="2"/>
    </font>
    <font>
      <sz val="8"/>
      <color indexed="17"/>
      <name val="Arial"/>
      <family val="2"/>
    </font>
    <font>
      <sz val="7"/>
      <name val="Arial"/>
      <family val="2"/>
    </font>
    <font>
      <b/>
      <sz val="9"/>
      <name val="Arial"/>
      <family val="2"/>
    </font>
    <font>
      <b/>
      <sz val="8"/>
      <color indexed="12"/>
      <name val="Arial"/>
      <family val="2"/>
    </font>
    <font>
      <b/>
      <sz val="7"/>
      <name val="Arial"/>
      <family val="2"/>
    </font>
    <font>
      <b/>
      <sz val="9"/>
      <color indexed="16"/>
      <name val="Arial"/>
      <family val="2"/>
    </font>
    <font>
      <b/>
      <sz val="11"/>
      <name val="Arial"/>
      <family val="2"/>
    </font>
    <font>
      <b/>
      <sz val="8"/>
      <color indexed="16"/>
      <name val="Arial"/>
      <family val="2"/>
    </font>
    <font>
      <b/>
      <sz val="16"/>
      <color indexed="17"/>
      <name val="Arial"/>
      <family val="2"/>
    </font>
    <font>
      <sz val="11"/>
      <color indexed="8"/>
      <name val="Arial"/>
      <family val="2"/>
    </font>
    <font>
      <sz val="9"/>
      <color indexed="8"/>
      <name val="Arial"/>
      <family val="2"/>
    </font>
    <font>
      <b/>
      <sz val="9"/>
      <color indexed="8"/>
      <name val="Arial"/>
      <family val="2"/>
    </font>
    <font>
      <sz val="12"/>
      <color indexed="8"/>
      <name val="Arial"/>
      <family val="2"/>
    </font>
    <font>
      <b/>
      <sz val="12"/>
      <color indexed="10"/>
      <name val="Arial"/>
      <family val="2"/>
    </font>
    <font>
      <b/>
      <sz val="16"/>
      <color indexed="10"/>
      <name val="Arial"/>
      <family val="2"/>
    </font>
    <font>
      <sz val="9"/>
      <name val="Tahoma"/>
      <family val="2"/>
    </font>
    <font>
      <b/>
      <sz val="9"/>
      <name val="Tahoma"/>
      <family val="2"/>
    </font>
    <font>
      <b/>
      <sz val="8"/>
      <color indexed="8"/>
      <name val="Arial"/>
      <family val="2"/>
    </font>
    <font>
      <b/>
      <sz val="10"/>
      <color indexed="60"/>
      <name val="Arial"/>
      <family val="2"/>
    </font>
    <font>
      <b/>
      <sz val="9"/>
      <color indexed="60"/>
      <name val="Arial"/>
      <family val="2"/>
    </font>
    <font>
      <b/>
      <sz val="8"/>
      <name val="Tahoma"/>
      <family val="2"/>
    </font>
    <font>
      <sz val="8"/>
      <name val="Tahoma"/>
      <family val="2"/>
    </font>
    <font>
      <b/>
      <sz val="8"/>
      <color indexed="17"/>
      <name val="Arial"/>
      <family val="2"/>
    </font>
    <font>
      <sz val="7"/>
      <name val="Tahoma"/>
      <family val="2"/>
    </font>
    <font>
      <b/>
      <sz val="7"/>
      <name val="Tahoma"/>
      <family val="2"/>
    </font>
    <font>
      <b/>
      <sz val="8"/>
      <color indexed="36"/>
      <name val="Arial"/>
      <family val="2"/>
    </font>
    <font>
      <sz val="28"/>
      <name val="Arial"/>
      <family val="2"/>
    </font>
    <font>
      <sz val="10"/>
      <color indexed="36"/>
      <name val="Arial"/>
      <family val="2"/>
    </font>
    <font>
      <sz val="16"/>
      <color indexed="8"/>
      <name val="Arial"/>
      <family val="2"/>
    </font>
    <font>
      <b/>
      <sz val="16"/>
      <color indexed="8"/>
      <name val="Arial"/>
      <family val="2"/>
    </font>
    <font>
      <b/>
      <sz val="13"/>
      <color indexed="17"/>
      <name val="Arial"/>
      <family val="2"/>
    </font>
    <font>
      <b/>
      <sz val="10"/>
      <color indexed="48"/>
      <name val="Arial"/>
      <family val="2"/>
    </font>
    <font>
      <sz val="13"/>
      <name val="Arial"/>
      <family val="2"/>
    </font>
    <font>
      <u val="single"/>
      <sz val="10"/>
      <color indexed="12"/>
      <name val="Arial"/>
      <family val="2"/>
    </font>
    <font>
      <sz val="10"/>
      <color indexed="48"/>
      <name val="Arial"/>
      <family val="2"/>
    </font>
    <font>
      <sz val="10"/>
      <name val="MS Sans Serif"/>
      <family val="2"/>
    </font>
    <font>
      <b/>
      <i/>
      <sz val="8"/>
      <name val="Arial"/>
      <family val="2"/>
    </font>
    <font>
      <b/>
      <i/>
      <sz val="8"/>
      <color indexed="16"/>
      <name val="Arial"/>
      <family val="2"/>
    </font>
    <font>
      <b/>
      <i/>
      <sz val="8"/>
      <color indexed="17"/>
      <name val="Arial"/>
      <family val="2"/>
    </font>
    <font>
      <sz val="8"/>
      <color indexed="30"/>
      <name val="Arial"/>
      <family val="0"/>
    </font>
    <font>
      <sz val="8"/>
      <color indexed="48"/>
      <name val="Arial"/>
      <family val="0"/>
    </font>
    <font>
      <b/>
      <sz val="12"/>
      <color indexed="54"/>
      <name val="Arial"/>
      <family val="0"/>
    </font>
    <font>
      <b/>
      <sz val="10"/>
      <color indexed="63"/>
      <name val="Arial"/>
      <family val="0"/>
    </font>
    <font>
      <sz val="9.25"/>
      <color indexed="8"/>
      <name val="Arial"/>
      <family val="0"/>
    </font>
    <font>
      <sz val="9.25"/>
      <color indexed="23"/>
      <name val="Arial"/>
      <family val="0"/>
    </font>
    <font>
      <sz val="9.25"/>
      <color indexed="30"/>
      <name val="Arial"/>
      <family val="0"/>
    </font>
    <font>
      <b/>
      <sz val="8"/>
      <color indexed="54"/>
      <name val="Arial"/>
      <family val="0"/>
    </font>
    <font>
      <b/>
      <sz val="9.25"/>
      <color indexed="63"/>
      <name val="Arial"/>
      <family val="0"/>
    </font>
    <font>
      <sz val="6.2"/>
      <color indexed="16"/>
      <name val="Arial"/>
      <family val="0"/>
    </font>
    <font>
      <b/>
      <sz val="9.25"/>
      <color indexed="48"/>
      <name val="Arial"/>
      <family val="0"/>
    </font>
    <font>
      <sz val="6"/>
      <color indexed="48"/>
      <name val="Arial"/>
      <family val="0"/>
    </font>
    <font>
      <b/>
      <sz val="8"/>
      <color indexed="63"/>
      <name val="Arial"/>
      <family val="0"/>
    </font>
    <font>
      <sz val="6"/>
      <color indexed="16"/>
      <name val="Arial"/>
      <family val="0"/>
    </font>
    <font>
      <sz val="7"/>
      <color indexed="48"/>
      <name val="Arial"/>
      <family val="0"/>
    </font>
    <font>
      <sz val="7"/>
      <color indexed="63"/>
      <name val="Arial"/>
      <family val="0"/>
    </font>
    <font>
      <sz val="6.9"/>
      <color indexed="8"/>
      <name val="Arial"/>
      <family val="0"/>
    </font>
    <font>
      <b/>
      <sz val="6.9"/>
      <color indexed="63"/>
      <name val="Arial"/>
      <family val="0"/>
    </font>
    <font>
      <sz val="6.9"/>
      <color indexed="48"/>
      <name val="Arial"/>
      <family val="0"/>
    </font>
    <font>
      <strike/>
      <sz val="8"/>
      <name val="Arial"/>
      <family val="2"/>
    </font>
    <font>
      <sz val="18"/>
      <name val="Arial"/>
      <family val="2"/>
    </font>
    <font>
      <strike/>
      <sz val="10"/>
      <name val="Arial"/>
      <family val="2"/>
    </font>
    <font>
      <sz val="36"/>
      <name val="Arial"/>
      <family val="2"/>
    </font>
    <font>
      <u val="single"/>
      <sz val="10"/>
      <color indexed="12"/>
      <name val="MS Sans Serif"/>
      <family val="2"/>
    </font>
    <font>
      <b/>
      <sz val="14"/>
      <color indexed="17"/>
      <name val="Arial"/>
      <family val="2"/>
    </font>
    <font>
      <b/>
      <sz val="10"/>
      <color indexed="56"/>
      <name val="Arial"/>
      <family val="2"/>
    </font>
    <font>
      <b/>
      <sz val="8"/>
      <color indexed="60"/>
      <name val="Arial"/>
      <family val="2"/>
    </font>
    <font>
      <sz val="10"/>
      <color indexed="60"/>
      <name val="Arial"/>
      <family val="2"/>
    </font>
    <font>
      <b/>
      <sz val="10"/>
      <color indexed="30"/>
      <name val="Arial"/>
      <family val="2"/>
    </font>
    <font>
      <b/>
      <sz val="8"/>
      <color indexed="30"/>
      <name val="Arial"/>
      <family val="2"/>
    </font>
    <font>
      <sz val="10"/>
      <color indexed="30"/>
      <name val="Arial"/>
      <family val="2"/>
    </font>
    <font>
      <sz val="8"/>
      <color indexed="56"/>
      <name val="Arial"/>
      <family val="2"/>
    </font>
    <font>
      <b/>
      <sz val="9"/>
      <color indexed="51"/>
      <name val="Arial"/>
      <family val="2"/>
    </font>
    <font>
      <b/>
      <sz val="10"/>
      <color indexed="51"/>
      <name val="Arial"/>
      <family val="2"/>
    </font>
    <font>
      <b/>
      <sz val="7"/>
      <color indexed="17"/>
      <name val="Arial"/>
      <family val="2"/>
    </font>
    <font>
      <sz val="8"/>
      <color indexed="60"/>
      <name val="Arial"/>
      <family val="2"/>
    </font>
    <font>
      <sz val="8"/>
      <color indexed="51"/>
      <name val="Arial"/>
      <family val="2"/>
    </font>
    <font>
      <sz val="7"/>
      <color indexed="8"/>
      <name val="Arial"/>
      <family val="2"/>
    </font>
    <font>
      <sz val="10"/>
      <color indexed="10"/>
      <name val="Arial"/>
      <family val="2"/>
    </font>
    <font>
      <b/>
      <sz val="8"/>
      <color indexed="51"/>
      <name val="Arial"/>
      <family val="2"/>
    </font>
    <font>
      <b/>
      <sz val="12"/>
      <color indexed="36"/>
      <name val="Arial"/>
      <family val="2"/>
    </font>
    <font>
      <sz val="9"/>
      <color indexed="36"/>
      <name val="Arial"/>
      <family val="2"/>
    </font>
    <font>
      <b/>
      <sz val="20"/>
      <color indexed="60"/>
      <name val="Arial"/>
      <family val="2"/>
    </font>
    <font>
      <b/>
      <sz val="9"/>
      <color indexed="36"/>
      <name val="Arial"/>
      <family val="2"/>
    </font>
    <font>
      <b/>
      <sz val="10"/>
      <color indexed="36"/>
      <name val="Arial"/>
      <family val="2"/>
    </font>
    <font>
      <sz val="10"/>
      <color indexed="56"/>
      <name val="Arial"/>
      <family val="2"/>
    </font>
    <font>
      <b/>
      <sz val="10"/>
      <color indexed="18"/>
      <name val="Arial"/>
      <family val="2"/>
    </font>
    <font>
      <b/>
      <sz val="26"/>
      <color indexed="60"/>
      <name val="Arial"/>
      <family val="2"/>
    </font>
    <font>
      <b/>
      <sz val="18"/>
      <color indexed="17"/>
      <name val="Arial"/>
      <family val="2"/>
    </font>
    <font>
      <b/>
      <sz val="16"/>
      <color indexed="60"/>
      <name val="Arial"/>
      <family val="0"/>
    </font>
    <font>
      <sz val="10"/>
      <color indexed="57"/>
      <name val="Arial"/>
      <family val="0"/>
    </font>
    <font>
      <u val="single"/>
      <sz val="10"/>
      <color indexed="57"/>
      <name val="Arial"/>
      <family val="0"/>
    </font>
    <font>
      <sz val="9"/>
      <color indexed="48"/>
      <name val="Arial"/>
      <family val="0"/>
    </font>
    <font>
      <b/>
      <sz val="11"/>
      <color indexed="63"/>
      <name val="Arial"/>
      <family val="0"/>
    </font>
    <font>
      <b/>
      <sz val="11"/>
      <color indexed="48"/>
      <name val="Arial"/>
      <family val="0"/>
    </font>
    <font>
      <b/>
      <sz val="12"/>
      <color indexed="17"/>
      <name val="Arial"/>
      <family val="0"/>
    </font>
    <font>
      <b/>
      <sz val="22"/>
      <color indexed="13"/>
      <name val="Times New Roman"/>
      <family val="0"/>
    </font>
    <font>
      <b/>
      <sz val="28"/>
      <color indexed="13"/>
      <name val="Times New Roman"/>
      <family val="0"/>
    </font>
    <font>
      <b/>
      <sz val="18"/>
      <color indexed="13"/>
      <name val="Times New Roman"/>
      <family val="0"/>
    </font>
    <font>
      <b/>
      <sz val="24"/>
      <color indexed="13"/>
      <name val="Times New Roman"/>
      <family val="0"/>
    </font>
    <font>
      <b/>
      <sz val="12"/>
      <color indexed="13"/>
      <name val="Times New Roman"/>
      <family val="0"/>
    </font>
    <font>
      <sz val="11"/>
      <color theme="1"/>
      <name val="Calibri"/>
      <family val="2"/>
    </font>
    <font>
      <sz val="8"/>
      <color rgb="FF000000"/>
      <name val="Arial"/>
      <family val="2"/>
    </font>
    <font>
      <b/>
      <sz val="14"/>
      <color theme="6" tint="-0.4999699890613556"/>
      <name val="Arial"/>
      <family val="2"/>
    </font>
    <font>
      <b/>
      <sz val="10"/>
      <color rgb="FF002060"/>
      <name val="Arial"/>
      <family val="2"/>
    </font>
    <font>
      <b/>
      <sz val="10"/>
      <color rgb="FF006600"/>
      <name val="Arial"/>
      <family val="2"/>
    </font>
    <font>
      <b/>
      <sz val="8"/>
      <color rgb="FF006600"/>
      <name val="Arial"/>
      <family val="2"/>
    </font>
    <font>
      <sz val="10"/>
      <color rgb="FF006600"/>
      <name val="Arial"/>
      <family val="2"/>
    </font>
    <font>
      <b/>
      <sz val="10"/>
      <color rgb="FFC00000"/>
      <name val="Arial"/>
      <family val="2"/>
    </font>
    <font>
      <b/>
      <sz val="8"/>
      <color rgb="FFC00000"/>
      <name val="Arial"/>
      <family val="2"/>
    </font>
    <font>
      <sz val="10"/>
      <color rgb="FFC00000"/>
      <name val="Arial"/>
      <family val="2"/>
    </font>
    <font>
      <b/>
      <sz val="10"/>
      <color rgb="FF0070C0"/>
      <name val="Arial"/>
      <family val="2"/>
    </font>
    <font>
      <b/>
      <sz val="8"/>
      <color rgb="FF0070C0"/>
      <name val="Arial"/>
      <family val="2"/>
    </font>
    <font>
      <sz val="10"/>
      <color rgb="FF0070C0"/>
      <name val="Arial"/>
      <family val="2"/>
    </font>
    <font>
      <sz val="8"/>
      <color rgb="FF002060"/>
      <name val="Arial"/>
      <family val="2"/>
    </font>
    <font>
      <b/>
      <sz val="9"/>
      <color rgb="FFFFC000"/>
      <name val="Arial"/>
      <family val="2"/>
    </font>
    <font>
      <b/>
      <sz val="10"/>
      <color rgb="FFFFC000"/>
      <name val="Arial"/>
      <family val="2"/>
    </font>
    <font>
      <b/>
      <sz val="7"/>
      <color rgb="FF006600"/>
      <name val="Arial"/>
      <family val="2"/>
    </font>
    <font>
      <sz val="8"/>
      <color rgb="FF006600"/>
      <name val="Arial"/>
      <family val="2"/>
    </font>
    <font>
      <sz val="8"/>
      <color rgb="FFC00000"/>
      <name val="Arial"/>
      <family val="2"/>
    </font>
    <font>
      <sz val="8"/>
      <color rgb="FF0070C0"/>
      <name val="Arial"/>
      <family val="2"/>
    </font>
    <font>
      <sz val="8"/>
      <color rgb="FFFFC000"/>
      <name val="Arial"/>
      <family val="2"/>
    </font>
    <font>
      <b/>
      <sz val="9"/>
      <color rgb="FFC00000"/>
      <name val="Arial"/>
      <family val="2"/>
    </font>
    <font>
      <sz val="7"/>
      <color theme="1"/>
      <name val="Arial"/>
      <family val="2"/>
    </font>
    <font>
      <sz val="8"/>
      <color theme="1"/>
      <name val="Arial"/>
      <family val="2"/>
    </font>
    <font>
      <b/>
      <sz val="9"/>
      <color theme="1"/>
      <name val="Arial"/>
      <family val="2"/>
    </font>
    <font>
      <b/>
      <sz val="10"/>
      <color theme="1"/>
      <name val="Arial"/>
      <family val="2"/>
    </font>
    <font>
      <sz val="10"/>
      <color rgb="FFFF0000"/>
      <name val="Arial"/>
      <family val="2"/>
    </font>
    <font>
      <b/>
      <sz val="8"/>
      <color rgb="FF00B050"/>
      <name val="Arial"/>
      <family val="2"/>
    </font>
    <font>
      <b/>
      <sz val="8"/>
      <color rgb="FFFFC000"/>
      <name val="Arial"/>
      <family val="2"/>
    </font>
    <font>
      <b/>
      <sz val="8"/>
      <color theme="1"/>
      <name val="Arial"/>
      <family val="2"/>
    </font>
    <font>
      <b/>
      <sz val="12"/>
      <color rgb="FF7030A0"/>
      <name val="Arial"/>
      <family val="2"/>
    </font>
    <font>
      <sz val="9"/>
      <color rgb="FF7030A0"/>
      <name val="Arial"/>
      <family val="2"/>
    </font>
    <font>
      <b/>
      <sz val="20"/>
      <color rgb="FFC00000"/>
      <name val="Arial"/>
      <family val="2"/>
    </font>
    <font>
      <b/>
      <sz val="9"/>
      <color rgb="FF7030A0"/>
      <name val="Arial"/>
      <family val="2"/>
    </font>
    <font>
      <b/>
      <sz val="12"/>
      <color rgb="FFFF3300"/>
      <name val="Arial"/>
      <family val="2"/>
    </font>
    <font>
      <b/>
      <sz val="10"/>
      <color rgb="FF7030A0"/>
      <name val="Arial"/>
      <family val="2"/>
    </font>
    <font>
      <b/>
      <sz val="10"/>
      <color theme="9" tint="-0.4999699890613556"/>
      <name val="Arial"/>
      <family val="2"/>
    </font>
    <font>
      <sz val="10"/>
      <color rgb="FF002060"/>
      <name val="Arial"/>
      <family val="2"/>
    </font>
    <font>
      <b/>
      <sz val="10"/>
      <color theme="3" tint="-0.24997000396251678"/>
      <name val="Arial"/>
      <family val="2"/>
    </font>
    <font>
      <b/>
      <sz val="26"/>
      <color theme="9" tint="-0.4999699890613556"/>
      <name val="Arial"/>
      <family val="2"/>
    </font>
    <font>
      <b/>
      <sz val="18"/>
      <color rgb="FF00B050"/>
      <name val="Arial"/>
      <family val="2"/>
    </font>
  </fonts>
  <fills count="7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
      <patternFill patternType="solid">
        <fgColor theme="6" tint="-0.24997000396251678"/>
        <bgColor indexed="64"/>
      </patternFill>
    </fill>
    <fill>
      <patternFill patternType="solid">
        <fgColor rgb="FFFFFF00"/>
        <bgColor indexed="64"/>
      </patternFill>
    </fill>
    <fill>
      <patternFill patternType="solid">
        <fgColor theme="4" tint="0.5999900102615356"/>
        <bgColor indexed="64"/>
      </patternFill>
    </fill>
    <fill>
      <patternFill patternType="solid">
        <fgColor rgb="FF7030A0"/>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66FF"/>
        <bgColor indexed="64"/>
      </patternFill>
    </fill>
    <fill>
      <patternFill patternType="solid">
        <fgColor rgb="FFFFC00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3"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1" tint="0.04998999834060669"/>
        <bgColor indexed="64"/>
      </patternFill>
    </fill>
    <fill>
      <patternFill patternType="solid">
        <fgColor theme="1"/>
        <bgColor indexed="64"/>
      </patternFill>
    </fill>
    <fill>
      <patternFill patternType="solid">
        <fgColor theme="5" tint="0.7999799847602844"/>
        <bgColor indexed="64"/>
      </patternFill>
    </fill>
    <fill>
      <patternFill patternType="solid">
        <fgColor rgb="FFFF99CC"/>
        <bgColor indexed="64"/>
      </patternFill>
    </fill>
    <fill>
      <patternFill patternType="solid">
        <fgColor rgb="FFFFCC00"/>
        <bgColor indexed="64"/>
      </patternFill>
    </fill>
    <fill>
      <patternFill patternType="solid">
        <fgColor rgb="FFFF99FF"/>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rgb="FFCCECFF"/>
        <bgColor indexed="64"/>
      </patternFill>
    </fill>
    <fill>
      <patternFill patternType="solid">
        <fgColor theme="0" tint="-0.3499799966812134"/>
        <bgColor indexed="64"/>
      </patternFill>
    </fill>
    <fill>
      <patternFill patternType="solid">
        <fgColor rgb="FFFFFF99"/>
        <bgColor indexed="64"/>
      </patternFill>
    </fill>
    <fill>
      <patternFill patternType="solid">
        <fgColor theme="9" tint="0.799979984760284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color indexed="63"/>
      </right>
      <top>
        <color indexed="63"/>
      </top>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medium"/>
    </border>
    <border>
      <left style="double">
        <color indexed="10"/>
      </left>
      <right>
        <color indexed="63"/>
      </right>
      <top>
        <color indexed="63"/>
      </top>
      <bottom style="thin">
        <color indexed="55"/>
      </bottom>
    </border>
    <border>
      <left style="double">
        <color indexed="10"/>
      </left>
      <right>
        <color indexed="63"/>
      </right>
      <top style="thin">
        <color indexed="55"/>
      </top>
      <bottom style="thin">
        <color indexed="55"/>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double">
        <color indexed="10"/>
      </right>
      <top>
        <color indexed="63"/>
      </top>
      <bottom style="medium"/>
    </border>
    <border>
      <left>
        <color indexed="63"/>
      </left>
      <right style="double">
        <color indexed="10"/>
      </right>
      <top>
        <color indexed="63"/>
      </top>
      <bottom style="thin">
        <color indexed="55"/>
      </bottom>
    </border>
    <border>
      <left>
        <color indexed="63"/>
      </left>
      <right style="double">
        <color indexed="10"/>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double">
        <color rgb="FF7030A0"/>
      </left>
      <right style="double">
        <color rgb="FF7030A0"/>
      </right>
      <top style="double">
        <color rgb="FF7030A0"/>
      </top>
      <bottom style="double">
        <color rgb="FF7030A0"/>
      </bottom>
    </border>
    <border>
      <left style="medium"/>
      <right style="medium"/>
      <top style="medium"/>
      <bottom style="medium"/>
    </border>
    <border>
      <left>
        <color indexed="63"/>
      </left>
      <right>
        <color indexed="63"/>
      </right>
      <top>
        <color indexed="63"/>
      </top>
      <bottom style="double">
        <color rgb="FFC00000"/>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thick">
        <color rgb="FF7030A0"/>
      </left>
      <right style="thick">
        <color rgb="FF7030A0"/>
      </right>
      <top style="thick">
        <color rgb="FF7030A0"/>
      </top>
      <bottom style="thick">
        <color rgb="FF7030A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2"/>
      </left>
      <right>
        <color indexed="63"/>
      </right>
      <top style="double">
        <color indexed="12"/>
      </top>
      <bottom>
        <color indexed="63"/>
      </bottom>
    </border>
    <border>
      <left style="double">
        <color indexed="12"/>
      </left>
      <right>
        <color indexed="63"/>
      </right>
      <top>
        <color indexed="63"/>
      </top>
      <bottom>
        <color indexed="63"/>
      </bottom>
    </border>
    <border>
      <left style="double">
        <color indexed="12"/>
      </left>
      <right>
        <color indexed="63"/>
      </right>
      <top>
        <color indexed="63"/>
      </top>
      <bottom style="double">
        <color indexed="12"/>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46" fillId="0" borderId="0" applyFont="0" applyFill="0" applyBorder="0" applyAlignment="0" applyProtection="0"/>
    <xf numFmtId="44" fontId="81"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108"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0" borderId="0">
      <alignment/>
      <protection/>
    </xf>
    <xf numFmtId="0" fontId="0" fillId="0" borderId="0">
      <alignment wrapText="1"/>
      <protection/>
    </xf>
    <xf numFmtId="0" fontId="146" fillId="0" borderId="0">
      <alignment/>
      <protection/>
    </xf>
    <xf numFmtId="0" fontId="81"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96">
    <xf numFmtId="0" fontId="0" fillId="0" borderId="0" xfId="0" applyAlignment="1">
      <alignment/>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4" fillId="0" borderId="0" xfId="0" applyFont="1" applyAlignment="1">
      <alignment horizontal="right"/>
    </xf>
    <xf numFmtId="3" fontId="6" fillId="0" borderId="0" xfId="0" applyNumberFormat="1" applyFont="1" applyAlignment="1">
      <alignment horizontal="center"/>
    </xf>
    <xf numFmtId="0" fontId="0" fillId="0" borderId="0" xfId="0"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9" fontId="4" fillId="24"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wrapText="1"/>
    </xf>
    <xf numFmtId="3" fontId="1" fillId="5"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4" borderId="10" xfId="0" applyNumberFormat="1" applyFont="1" applyFill="1" applyBorder="1" applyAlignment="1">
      <alignment horizontal="center" vertical="center" wrapText="1"/>
    </xf>
    <xf numFmtId="9" fontId="5" fillId="11"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5" fillId="0" borderId="10" xfId="0" applyNumberFormat="1" applyFont="1" applyFill="1" applyBorder="1" applyAlignment="1" quotePrefix="1">
      <alignment horizontal="center" vertical="center" wrapText="1"/>
    </xf>
    <xf numFmtId="1" fontId="5" fillId="20" borderId="10" xfId="0" applyNumberFormat="1" applyFont="1" applyFill="1" applyBorder="1" applyAlignment="1">
      <alignment horizontal="center" vertical="center" wrapText="1"/>
    </xf>
    <xf numFmtId="1" fontId="5" fillId="25" borderId="10" xfId="0" applyNumberFormat="1" applyFont="1" applyFill="1" applyBorder="1" applyAlignment="1">
      <alignment horizontal="center" vertical="center" wrapText="1"/>
    </xf>
    <xf numFmtId="1" fontId="5" fillId="22" borderId="10" xfId="0" applyNumberFormat="1" applyFont="1" applyFill="1" applyBorder="1" applyAlignment="1">
      <alignment horizontal="center" vertical="center" wrapText="1"/>
    </xf>
    <xf numFmtId="1" fontId="5" fillId="7" borderId="10"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7" borderId="11" xfId="0" applyFill="1" applyBorder="1" applyAlignment="1">
      <alignment horizontal="center" vertical="center" wrapText="1"/>
    </xf>
    <xf numFmtId="0" fontId="0" fillId="2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20" borderId="11" xfId="0" applyFont="1" applyFill="1" applyBorder="1" applyAlignment="1" quotePrefix="1">
      <alignment horizontal="center" vertical="center" wrapText="1"/>
    </xf>
    <xf numFmtId="0" fontId="1"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9" fontId="4" fillId="24" borderId="11" xfId="0" applyNumberFormat="1" applyFont="1" applyFill="1" applyBorder="1" applyAlignment="1">
      <alignment horizontal="center" vertical="center" wrapText="1"/>
    </xf>
    <xf numFmtId="9" fontId="5" fillId="0" borderId="11" xfId="0" applyNumberFormat="1" applyFont="1" applyBorder="1" applyAlignment="1">
      <alignment horizontal="center" vertical="center" wrapText="1"/>
    </xf>
    <xf numFmtId="3" fontId="1" fillId="5"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9" fontId="5" fillId="11"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5" fillId="20" borderId="11" xfId="0" applyNumberFormat="1" applyFont="1" applyFill="1" applyBorder="1" applyAlignment="1">
      <alignment horizontal="center" vertical="center" wrapText="1"/>
    </xf>
    <xf numFmtId="1" fontId="5" fillId="25" borderId="11" xfId="0" applyNumberFormat="1" applyFont="1" applyFill="1" applyBorder="1" applyAlignment="1">
      <alignment horizontal="center" vertical="center" wrapText="1"/>
    </xf>
    <xf numFmtId="1" fontId="5" fillId="22" borderId="11" xfId="0" applyNumberFormat="1" applyFont="1" applyFill="1" applyBorder="1" applyAlignment="1">
      <alignment horizontal="center" vertical="center" wrapText="1"/>
    </xf>
    <xf numFmtId="1" fontId="5" fillId="7" borderId="11" xfId="0" applyNumberFormat="1" applyFont="1" applyFill="1" applyBorder="1" applyAlignment="1">
      <alignment horizontal="center" vertical="center" wrapText="1"/>
    </xf>
    <xf numFmtId="3" fontId="1" fillId="5" borderId="11" xfId="0" applyNumberFormat="1" applyFont="1" applyFill="1" applyBorder="1" applyAlignment="1" quotePrefix="1">
      <alignment horizontal="center" vertical="center" wrapText="1"/>
    </xf>
    <xf numFmtId="1" fontId="5" fillId="0" borderId="11" xfId="0" applyNumberFormat="1" applyFont="1" applyFill="1" applyBorder="1" applyAlignment="1" quotePrefix="1">
      <alignment horizontal="center" vertical="center" wrapText="1"/>
    </xf>
    <xf numFmtId="0" fontId="0" fillId="4" borderId="11" xfId="0" applyFill="1" applyBorder="1" applyAlignment="1">
      <alignment horizontal="center" vertical="center" wrapText="1"/>
    </xf>
    <xf numFmtId="0" fontId="5"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1" fontId="1" fillId="0" borderId="11" xfId="0" applyNumberFormat="1" applyFont="1" applyFill="1" applyBorder="1" applyAlignment="1" quotePrefix="1">
      <alignment horizontal="center" vertical="center" wrapText="1"/>
    </xf>
    <xf numFmtId="0" fontId="5" fillId="0" borderId="11" xfId="0" applyFont="1" applyFill="1" applyBorder="1" applyAlignment="1" quotePrefix="1">
      <alignment horizontal="center" vertical="center" wrapText="1"/>
    </xf>
    <xf numFmtId="0" fontId="5" fillId="4" borderId="11" xfId="0" applyFont="1" applyFill="1" applyBorder="1" applyAlignment="1" quotePrefix="1">
      <alignment horizontal="center" vertical="center" wrapText="1"/>
    </xf>
    <xf numFmtId="0" fontId="5" fillId="11" borderId="11" xfId="0" applyFont="1" applyFill="1" applyBorder="1" applyAlignment="1" quotePrefix="1">
      <alignment horizontal="center" vertical="center" wrapText="1"/>
    </xf>
    <xf numFmtId="1" fontId="5" fillId="20" borderId="11" xfId="0" applyNumberFormat="1" applyFont="1" applyFill="1" applyBorder="1" applyAlignment="1" quotePrefix="1">
      <alignment horizontal="center" vertical="center" wrapText="1"/>
    </xf>
    <xf numFmtId="1" fontId="5" fillId="25" borderId="11" xfId="0" applyNumberFormat="1" applyFont="1" applyFill="1" applyBorder="1" applyAlignment="1" quotePrefix="1">
      <alignment horizontal="center" vertical="center" wrapText="1"/>
    </xf>
    <xf numFmtId="1" fontId="5" fillId="22" borderId="11" xfId="0" applyNumberFormat="1" applyFont="1" applyFill="1" applyBorder="1" applyAlignment="1" quotePrefix="1">
      <alignment horizontal="center" vertical="center" wrapText="1"/>
    </xf>
    <xf numFmtId="1" fontId="5" fillId="7" borderId="11" xfId="0" applyNumberFormat="1" applyFont="1" applyFill="1" applyBorder="1" applyAlignment="1" quotePrefix="1">
      <alignment horizontal="center" vertical="center" wrapText="1"/>
    </xf>
    <xf numFmtId="164" fontId="5" fillId="0" borderId="11" xfId="0" applyNumberFormat="1" applyFont="1" applyBorder="1" applyAlignment="1">
      <alignment horizontal="center" vertical="center" wrapText="1"/>
    </xf>
    <xf numFmtId="0" fontId="0" fillId="5" borderId="11" xfId="0"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left" vertical="center" wrapText="1"/>
    </xf>
    <xf numFmtId="0" fontId="0" fillId="7" borderId="12" xfId="0" applyFill="1" applyBorder="1" applyAlignment="1">
      <alignment horizontal="center" vertical="center" wrapText="1"/>
    </xf>
    <xf numFmtId="0" fontId="0" fillId="4" borderId="12" xfId="0"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center" vertical="center" wrapText="1"/>
    </xf>
    <xf numFmtId="9" fontId="4" fillId="24" borderId="13" xfId="0" applyNumberFormat="1" applyFont="1" applyFill="1" applyBorder="1" applyAlignment="1">
      <alignment horizontal="center" vertical="center" wrapText="1"/>
    </xf>
    <xf numFmtId="9" fontId="5" fillId="0" borderId="13" xfId="0" applyNumberFormat="1" applyFont="1" applyBorder="1" applyAlignment="1">
      <alignment horizontal="center" vertical="center" wrapText="1"/>
    </xf>
    <xf numFmtId="0" fontId="0" fillId="5" borderId="13" xfId="0"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4" borderId="13" xfId="0" applyNumberFormat="1" applyFont="1" applyFill="1" applyBorder="1" applyAlignment="1">
      <alignment horizontal="center" vertical="center" wrapText="1"/>
    </xf>
    <xf numFmtId="9" fontId="5" fillId="11" borderId="13"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0" fillId="26" borderId="0" xfId="0" applyFill="1" applyAlignment="1">
      <alignment horizontal="center"/>
    </xf>
    <xf numFmtId="0" fontId="0" fillId="26" borderId="0" xfId="0" applyFill="1" applyAlignment="1">
      <alignment horizontal="left"/>
    </xf>
    <xf numFmtId="0" fontId="0" fillId="26" borderId="0" xfId="0" applyFill="1" applyAlignment="1">
      <alignment/>
    </xf>
    <xf numFmtId="0" fontId="2" fillId="0" borderId="13" xfId="0" applyFont="1" applyBorder="1" applyAlignment="1">
      <alignment horizontal="left"/>
    </xf>
    <xf numFmtId="0" fontId="2" fillId="7" borderId="13" xfId="0" applyFont="1" applyFill="1" applyBorder="1" applyAlignment="1">
      <alignment horizontal="center" textRotation="90"/>
    </xf>
    <xf numFmtId="0" fontId="2" fillId="0" borderId="13" xfId="0" applyFont="1" applyBorder="1" applyAlignment="1">
      <alignment horizontal="center" textRotation="90"/>
    </xf>
    <xf numFmtId="0" fontId="2" fillId="4" borderId="13" xfId="0" applyFont="1" applyFill="1" applyBorder="1" applyAlignment="1">
      <alignment horizontal="center" textRotation="90"/>
    </xf>
    <xf numFmtId="0" fontId="2" fillId="0" borderId="13" xfId="0" applyFont="1" applyBorder="1" applyAlignment="1">
      <alignment horizontal="center" wrapText="1"/>
    </xf>
    <xf numFmtId="0" fontId="2" fillId="0" borderId="13" xfId="0" applyFont="1" applyBorder="1" applyAlignment="1">
      <alignment horizontal="center" textRotation="90" wrapText="1" shrinkToFit="1"/>
    </xf>
    <xf numFmtId="0" fontId="2" fillId="24" borderId="13" xfId="0" applyFont="1" applyFill="1" applyBorder="1" applyAlignment="1">
      <alignment horizontal="center" textRotation="90" wrapText="1" shrinkToFit="1"/>
    </xf>
    <xf numFmtId="0" fontId="2" fillId="5" borderId="13" xfId="0" applyFont="1" applyFill="1" applyBorder="1" applyAlignment="1">
      <alignment horizontal="center" textRotation="90" wrapText="1" shrinkToFit="1"/>
    </xf>
    <xf numFmtId="0" fontId="2" fillId="4" borderId="13" xfId="0" applyFont="1" applyFill="1" applyBorder="1" applyAlignment="1">
      <alignment horizontal="center" textRotation="90" wrapText="1" shrinkToFit="1"/>
    </xf>
    <xf numFmtId="0" fontId="2" fillId="11" borderId="13" xfId="0" applyFont="1" applyFill="1" applyBorder="1" applyAlignment="1">
      <alignment horizontal="center" textRotation="90" wrapText="1" shrinkToFit="1"/>
    </xf>
    <xf numFmtId="0" fontId="2" fillId="20" borderId="13" xfId="0" applyFont="1" applyFill="1" applyBorder="1" applyAlignment="1">
      <alignment horizontal="center" textRotation="90" wrapText="1" shrinkToFit="1"/>
    </xf>
    <xf numFmtId="0" fontId="2" fillId="25" borderId="13" xfId="0" applyFont="1" applyFill="1" applyBorder="1" applyAlignment="1">
      <alignment horizontal="center" textRotation="90" wrapText="1" shrinkToFit="1"/>
    </xf>
    <xf numFmtId="0" fontId="2" fillId="22" borderId="13" xfId="0" applyFont="1" applyFill="1" applyBorder="1" applyAlignment="1">
      <alignment horizontal="center" textRotation="90" wrapText="1" shrinkToFit="1"/>
    </xf>
    <xf numFmtId="0" fontId="2" fillId="7" borderId="13" xfId="0" applyFont="1" applyFill="1" applyBorder="1" applyAlignment="1">
      <alignment horizontal="center" textRotation="90" wrapText="1" shrinkToFit="1"/>
    </xf>
    <xf numFmtId="0" fontId="9" fillId="0" borderId="11" xfId="0" applyFont="1" applyBorder="1" applyAlignment="1">
      <alignment horizontal="left" vertical="center" wrapText="1"/>
    </xf>
    <xf numFmtId="0" fontId="8"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10" fillId="0" borderId="11" xfId="0" applyFont="1" applyBorder="1" applyAlignment="1">
      <alignment horizontal="left" vertical="center" wrapText="1"/>
    </xf>
    <xf numFmtId="0" fontId="11" fillId="7" borderId="1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26" borderId="0" xfId="0" applyFont="1" applyFill="1" applyAlignment="1">
      <alignment horizontal="center"/>
    </xf>
    <xf numFmtId="0" fontId="1" fillId="0" borderId="0" xfId="0" applyFont="1" applyAlignment="1">
      <alignment horizontal="center"/>
    </xf>
    <xf numFmtId="3" fontId="1" fillId="0" borderId="11" xfId="0" applyNumberFormat="1" applyFont="1" applyFill="1" applyBorder="1" applyAlignment="1" quotePrefix="1">
      <alignment horizontal="center" vertical="center" wrapText="1"/>
    </xf>
    <xf numFmtId="0" fontId="12" fillId="7" borderId="14" xfId="0" applyFont="1" applyFill="1" applyBorder="1" applyAlignment="1">
      <alignment horizontal="center"/>
    </xf>
    <xf numFmtId="0" fontId="12" fillId="7" borderId="15" xfId="0" applyFont="1" applyFill="1" applyBorder="1" applyAlignment="1">
      <alignment horizontal="center"/>
    </xf>
    <xf numFmtId="0" fontId="12" fillId="7" borderId="16" xfId="0" applyFont="1" applyFill="1" applyBorder="1" applyAlignment="1">
      <alignment horizontal="center"/>
    </xf>
    <xf numFmtId="0" fontId="4" fillId="7" borderId="17" xfId="0" applyFont="1" applyFill="1" applyBorder="1" applyAlignment="1">
      <alignment horizontal="center"/>
    </xf>
    <xf numFmtId="0" fontId="4" fillId="7" borderId="0" xfId="0" applyFont="1" applyFill="1" applyBorder="1" applyAlignment="1">
      <alignment horizontal="center"/>
    </xf>
    <xf numFmtId="0" fontId="4" fillId="7" borderId="18"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2" fillId="0" borderId="19" xfId="0" applyFont="1" applyBorder="1" applyAlignment="1">
      <alignment horizontal="center" textRotation="90" wrapText="1" shrinkToFit="1"/>
    </xf>
    <xf numFmtId="1" fontId="5" fillId="0" borderId="20"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21" xfId="0" applyNumberFormat="1" applyFont="1" applyFill="1" applyBorder="1" applyAlignment="1" quotePrefix="1">
      <alignment horizontal="center" vertical="center" wrapText="1"/>
    </xf>
    <xf numFmtId="0" fontId="0" fillId="26" borderId="17" xfId="0" applyFill="1" applyBorder="1" applyAlignment="1">
      <alignment horizontal="center"/>
    </xf>
    <xf numFmtId="0" fontId="0" fillId="26" borderId="0" xfId="0" applyFill="1" applyBorder="1" applyAlignment="1">
      <alignment horizontal="center"/>
    </xf>
    <xf numFmtId="0" fontId="0" fillId="26" borderId="18"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4" borderId="25" xfId="0" applyFont="1" applyFill="1" applyBorder="1" applyAlignment="1">
      <alignment horizontal="center" textRotation="90" wrapText="1" shrinkToFit="1"/>
    </xf>
    <xf numFmtId="1" fontId="5" fillId="4" borderId="26" xfId="0" applyNumberFormat="1" applyFont="1" applyFill="1" applyBorder="1" applyAlignment="1">
      <alignment horizontal="center" vertical="center" wrapText="1"/>
    </xf>
    <xf numFmtId="1" fontId="5" fillId="4" borderId="27" xfId="0" applyNumberFormat="1" applyFont="1" applyFill="1" applyBorder="1" applyAlignment="1">
      <alignment horizontal="center" vertical="center" wrapText="1"/>
    </xf>
    <xf numFmtId="1" fontId="5" fillId="4" borderId="27" xfId="0" applyNumberFormat="1" applyFont="1" applyFill="1" applyBorder="1" applyAlignment="1" quotePrefix="1">
      <alignment horizontal="center" vertical="center" wrapText="1"/>
    </xf>
    <xf numFmtId="9" fontId="5" fillId="20" borderId="11" xfId="0" applyNumberFormat="1" applyFont="1" applyFill="1" applyBorder="1" applyAlignment="1">
      <alignment horizontal="center" vertical="center" wrapText="1"/>
    </xf>
    <xf numFmtId="3" fontId="5" fillId="26" borderId="11" xfId="0" applyNumberFormat="1" applyFont="1" applyFill="1" applyBorder="1" applyAlignment="1">
      <alignment horizontal="center" vertical="center" wrapText="1"/>
    </xf>
    <xf numFmtId="9" fontId="4" fillId="26" borderId="11" xfId="0" applyNumberFormat="1" applyFont="1" applyFill="1" applyBorder="1" applyAlignment="1">
      <alignment horizontal="center" vertical="center" wrapText="1"/>
    </xf>
    <xf numFmtId="9" fontId="5" fillId="26" borderId="11" xfId="0" applyNumberFormat="1" applyFont="1" applyFill="1" applyBorder="1" applyAlignment="1">
      <alignment horizontal="center" vertical="center" wrapText="1"/>
    </xf>
    <xf numFmtId="3" fontId="1" fillId="26" borderId="11" xfId="0" applyNumberFormat="1" applyFont="1" applyFill="1" applyBorder="1" applyAlignment="1">
      <alignment horizontal="center" vertical="center" wrapText="1"/>
    </xf>
    <xf numFmtId="1" fontId="5" fillId="26" borderId="11" xfId="0" applyNumberFormat="1" applyFont="1" applyFill="1" applyBorder="1" applyAlignment="1">
      <alignment horizontal="center" vertical="center" wrapText="1"/>
    </xf>
    <xf numFmtId="1" fontId="1" fillId="26" borderId="11" xfId="0" applyNumberFormat="1" applyFont="1" applyFill="1" applyBorder="1" applyAlignment="1">
      <alignment horizontal="center" vertical="center" wrapText="1"/>
    </xf>
    <xf numFmtId="1" fontId="5" fillId="26" borderId="21" xfId="0" applyNumberFormat="1" applyFont="1" applyFill="1" applyBorder="1" applyAlignment="1">
      <alignment horizontal="center" vertical="center" wrapText="1"/>
    </xf>
    <xf numFmtId="1" fontId="5" fillId="26" borderId="27"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1" fontId="5" fillId="26" borderId="10" xfId="0" applyNumberFormat="1"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ill="1" applyBorder="1" applyAlignment="1" quotePrefix="1">
      <alignment horizontal="center" vertical="center" wrapText="1"/>
    </xf>
    <xf numFmtId="0" fontId="0" fillId="25" borderId="11" xfId="0" applyFill="1" applyBorder="1" applyAlignment="1">
      <alignment horizontal="center" vertical="center" wrapText="1"/>
    </xf>
    <xf numFmtId="3" fontId="1" fillId="25" borderId="11" xfId="0" applyNumberFormat="1" applyFont="1" applyFill="1" applyBorder="1" applyAlignment="1" quotePrefix="1">
      <alignment horizontal="center" vertical="center" wrapText="1"/>
    </xf>
    <xf numFmtId="0" fontId="0" fillId="25" borderId="11" xfId="0" applyFill="1" applyBorder="1" applyAlignment="1" quotePrefix="1">
      <alignment horizontal="center" vertical="center" wrapText="1"/>
    </xf>
    <xf numFmtId="1" fontId="1" fillId="25" borderId="11" xfId="0" applyNumberFormat="1" applyFont="1" applyFill="1" applyBorder="1" applyAlignment="1">
      <alignment horizontal="center" vertical="center" wrapText="1"/>
    </xf>
    <xf numFmtId="0" fontId="0" fillId="0" borderId="0" xfId="0" applyAlignment="1">
      <alignment horizontal="center" vertical="center"/>
    </xf>
    <xf numFmtId="1" fontId="7" fillId="0" borderId="10" xfId="0" applyNumberFormat="1" applyFont="1" applyBorder="1" applyAlignment="1">
      <alignment horizontal="center" vertical="center" wrapText="1"/>
    </xf>
    <xf numFmtId="1" fontId="1" fillId="5"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4" borderId="10" xfId="0" applyNumberFormat="1" applyFont="1" applyFill="1" applyBorder="1" applyAlignment="1">
      <alignment horizontal="center" vertical="center" wrapText="1"/>
    </xf>
    <xf numFmtId="1" fontId="7" fillId="11" borderId="10" xfId="0" applyNumberFormat="1" applyFont="1" applyFill="1" applyBorder="1" applyAlignment="1">
      <alignment horizontal="center" vertical="center" wrapText="1"/>
    </xf>
    <xf numFmtId="1" fontId="0" fillId="0" borderId="0" xfId="0" applyNumberFormat="1" applyAlignment="1">
      <alignment horizontal="center"/>
    </xf>
    <xf numFmtId="0" fontId="12" fillId="7" borderId="0" xfId="0" applyFont="1" applyFill="1" applyBorder="1" applyAlignment="1">
      <alignment horizontal="center"/>
    </xf>
    <xf numFmtId="0" fontId="12" fillId="25" borderId="0" xfId="0" applyFont="1" applyFill="1" applyBorder="1" applyAlignment="1">
      <alignment horizontal="center"/>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2" fillId="4" borderId="13" xfId="0" applyFont="1" applyFill="1" applyBorder="1" applyAlignment="1">
      <alignment horizontal="center"/>
    </xf>
    <xf numFmtId="0" fontId="2" fillId="4" borderId="13" xfId="0" applyFont="1" applyFill="1" applyBorder="1" applyAlignment="1">
      <alignment horizontal="center" textRotation="90" wrapText="1"/>
    </xf>
    <xf numFmtId="0" fontId="5" fillId="4" borderId="0" xfId="0" applyFont="1" applyFill="1" applyAlignment="1">
      <alignment horizontal="center" vertical="center" wrapText="1"/>
    </xf>
    <xf numFmtId="0" fontId="0" fillId="0" borderId="11" xfId="0" applyFont="1" applyFill="1" applyBorder="1" applyAlignment="1">
      <alignment horizontal="center" vertical="center" wrapText="1"/>
    </xf>
    <xf numFmtId="3" fontId="6" fillId="0" borderId="0" xfId="0" applyNumberFormat="1" applyFont="1" applyAlignment="1">
      <alignment horizontal="center" vertical="center"/>
    </xf>
    <xf numFmtId="0" fontId="12" fillId="7" borderId="0" xfId="0" applyFont="1" applyFill="1" applyBorder="1" applyAlignment="1">
      <alignment horizontal="center" vertical="center"/>
    </xf>
    <xf numFmtId="0" fontId="0" fillId="26" borderId="0" xfId="0" applyFill="1" applyAlignment="1">
      <alignment horizontal="center" vertical="center"/>
    </xf>
    <xf numFmtId="0" fontId="4"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1" fontId="14" fillId="5" borderId="11" xfId="0" applyNumberFormat="1" applyFont="1" applyFill="1" applyBorder="1" applyAlignment="1">
      <alignment horizontal="center" vertical="center" wrapText="1"/>
    </xf>
    <xf numFmtId="0" fontId="15" fillId="0" borderId="0" xfId="0" applyFont="1" applyAlignment="1">
      <alignment horizontal="center" vertical="center"/>
    </xf>
    <xf numFmtId="0" fontId="0" fillId="10" borderId="11"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ill="1" applyBorder="1" applyAlignment="1">
      <alignment horizontal="center" vertical="center" wrapText="1"/>
    </xf>
    <xf numFmtId="3" fontId="1" fillId="25" borderId="11" xfId="0" applyNumberFormat="1" applyFont="1" applyFill="1" applyBorder="1" applyAlignment="1">
      <alignment horizontal="center" vertical="center" wrapText="1"/>
    </xf>
    <xf numFmtId="0" fontId="2" fillId="0" borderId="0" xfId="0" applyFont="1" applyBorder="1" applyAlignment="1">
      <alignment horizontal="center" textRotation="90" wrapText="1" shrinkToFit="1"/>
    </xf>
    <xf numFmtId="9" fontId="5" fillId="2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9" fontId="5" fillId="26" borderId="0"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wrapText="1"/>
    </xf>
    <xf numFmtId="0" fontId="0" fillId="20" borderId="0" xfId="0" applyFont="1" applyFill="1" applyBorder="1" applyAlignment="1">
      <alignment horizontal="center" wrapText="1"/>
    </xf>
    <xf numFmtId="0" fontId="2" fillId="26" borderId="0" xfId="0" applyFont="1" applyFill="1" applyBorder="1" applyAlignment="1">
      <alignment horizontal="center" textRotation="90" wrapText="1" shrinkToFit="1"/>
    </xf>
    <xf numFmtId="0" fontId="2" fillId="0" borderId="0" xfId="0" applyFont="1" applyBorder="1" applyAlignment="1">
      <alignment horizontal="center" textRotation="90" wrapText="1" shrinkToFit="1"/>
    </xf>
    <xf numFmtId="0" fontId="2" fillId="20" borderId="0" xfId="0" applyFont="1" applyFill="1" applyBorder="1" applyAlignment="1">
      <alignment horizontal="center" textRotation="90" wrapText="1" shrinkToFit="1"/>
    </xf>
    <xf numFmtId="0" fontId="2" fillId="0" borderId="0" xfId="0" applyFont="1" applyFill="1" applyBorder="1" applyAlignment="1">
      <alignment horizontal="center" textRotation="90" wrapText="1" shrinkToFit="1"/>
    </xf>
    <xf numFmtId="0" fontId="0" fillId="0" borderId="0" xfId="0" applyFont="1" applyBorder="1" applyAlignment="1">
      <alignment/>
    </xf>
    <xf numFmtId="0" fontId="0" fillId="26" borderId="0" xfId="0" applyFont="1" applyFill="1" applyBorder="1" applyAlignment="1">
      <alignment horizontal="center" textRotation="90" wrapText="1" shrinkToFit="1"/>
    </xf>
    <xf numFmtId="0" fontId="0" fillId="0" borderId="0"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9" fontId="5" fillId="0" borderId="0" xfId="0" applyNumberFormat="1" applyFont="1" applyFill="1" applyBorder="1" applyAlignment="1" quotePrefix="1">
      <alignment horizontal="center" vertical="center" wrapText="1"/>
    </xf>
    <xf numFmtId="0" fontId="2" fillId="0" borderId="0" xfId="0" applyFont="1" applyBorder="1" applyAlignment="1" quotePrefix="1">
      <alignment horizontal="center" vertical="center" wrapText="1"/>
    </xf>
    <xf numFmtId="9" fontId="1" fillId="2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5" fillId="26" borderId="0" xfId="0" applyFont="1" applyFill="1" applyBorder="1" applyAlignment="1" quotePrefix="1">
      <alignment horizontal="center" vertical="center" wrapText="1"/>
    </xf>
    <xf numFmtId="0" fontId="5" fillId="0" borderId="0" xfId="0" applyFont="1" applyFill="1" applyBorder="1" applyAlignment="1" quotePrefix="1">
      <alignment horizontal="center" vertical="center" wrapText="1"/>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 fillId="26" borderId="0"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19" fillId="0" borderId="0" xfId="0" applyFont="1" applyBorder="1" applyAlignment="1">
      <alignment horizontal="left" vertical="center" wrapText="1"/>
    </xf>
    <xf numFmtId="0" fontId="19" fillId="26" borderId="0" xfId="0" applyFont="1" applyFill="1" applyBorder="1" applyAlignment="1">
      <alignment horizontal="center" textRotation="90" wrapText="1" shrinkToFit="1"/>
    </xf>
    <xf numFmtId="0" fontId="19" fillId="0" borderId="0" xfId="0" applyFont="1" applyFill="1" applyBorder="1" applyAlignment="1">
      <alignment horizontal="left" vertical="center" wrapText="1"/>
    </xf>
    <xf numFmtId="0" fontId="21" fillId="0" borderId="0" xfId="0" applyFont="1" applyBorder="1" applyAlignment="1">
      <alignment/>
    </xf>
    <xf numFmtId="9" fontId="1" fillId="0" borderId="0" xfId="0" applyNumberFormat="1" applyFont="1" applyFill="1" applyBorder="1" applyAlignment="1" quotePrefix="1">
      <alignment horizontal="center" vertical="center" wrapText="1"/>
    </xf>
    <xf numFmtId="0" fontId="2" fillId="24" borderId="0" xfId="0" applyFont="1" applyFill="1" applyBorder="1" applyAlignment="1">
      <alignment horizontal="center" textRotation="90" wrapText="1" shrinkToFit="1"/>
    </xf>
    <xf numFmtId="0" fontId="2" fillId="4" borderId="0" xfId="0" applyFont="1" applyFill="1" applyBorder="1" applyAlignment="1">
      <alignment horizontal="center" textRotation="90" wrapText="1" shrinkToFit="1"/>
    </xf>
    <xf numFmtId="0" fontId="22" fillId="0" borderId="0" xfId="0" applyFont="1" applyFill="1" applyBorder="1" applyAlignment="1">
      <alignment horizontal="center" vertical="center"/>
    </xf>
    <xf numFmtId="9" fontId="5" fillId="0" borderId="0"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 fontId="5" fillId="26"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3" fillId="0" borderId="0" xfId="0" applyFont="1" applyFill="1" applyBorder="1" applyAlignment="1">
      <alignment horizontal="left" vertical="center" wrapText="1" shrinkToFi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 fillId="0" borderId="0" xfId="0" applyFont="1" applyBorder="1" applyAlignment="1">
      <alignment horizontal="center" wrapText="1" shrinkToFit="1"/>
    </xf>
    <xf numFmtId="3" fontId="5" fillId="26" borderId="0" xfId="0" applyNumberFormat="1" applyFont="1" applyFill="1" applyBorder="1" applyAlignment="1">
      <alignment horizontal="center" vertical="center" wrapText="1"/>
    </xf>
    <xf numFmtId="9" fontId="4" fillId="26" borderId="0" xfId="0" applyNumberFormat="1" applyFont="1" applyFill="1" applyBorder="1" applyAlignment="1">
      <alignment horizontal="center" vertical="center" wrapText="1"/>
    </xf>
    <xf numFmtId="1" fontId="1" fillId="26"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9" fontId="4" fillId="24"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5" fillId="0" borderId="0" xfId="0" applyNumberFormat="1" applyFont="1" applyFill="1" applyBorder="1" applyAlignment="1" quotePrefix="1">
      <alignment horizontal="center" vertical="center" wrapText="1"/>
    </xf>
    <xf numFmtId="3" fontId="1" fillId="0" borderId="0" xfId="0" applyNumberFormat="1" applyFont="1" applyBorder="1" applyAlignment="1">
      <alignment horizontal="center" vertical="center" wrapText="1"/>
    </xf>
    <xf numFmtId="3" fontId="1" fillId="0" borderId="0" xfId="0" applyNumberFormat="1" applyFont="1" applyFill="1" applyBorder="1" applyAlignment="1" quotePrefix="1">
      <alignment horizontal="center" vertical="center" wrapText="1"/>
    </xf>
    <xf numFmtId="3" fontId="1"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1" fontId="5" fillId="20" borderId="0" xfId="0" applyNumberFormat="1" applyFont="1" applyFill="1" applyBorder="1" applyAlignment="1">
      <alignment horizontal="center" vertical="center" wrapText="1"/>
    </xf>
    <xf numFmtId="0" fontId="2" fillId="4" borderId="0" xfId="0" applyFont="1" applyFill="1" applyBorder="1" applyAlignment="1">
      <alignment horizontal="center" textRotation="90" wrapText="1" shrinkToFit="1"/>
    </xf>
    <xf numFmtId="9" fontId="5" fillId="4" borderId="0" xfId="0" applyNumberFormat="1" applyFont="1" applyFill="1" applyBorder="1" applyAlignment="1">
      <alignment horizontal="center" vertical="center" wrapText="1"/>
    </xf>
    <xf numFmtId="0" fontId="0" fillId="4" borderId="0" xfId="0" applyFont="1" applyFill="1" applyBorder="1" applyAlignment="1">
      <alignment/>
    </xf>
    <xf numFmtId="9" fontId="1" fillId="4" borderId="0" xfId="0" applyNumberFormat="1" applyFont="1" applyFill="1" applyBorder="1" applyAlignment="1">
      <alignment horizontal="left" vertical="center"/>
    </xf>
    <xf numFmtId="1" fontId="1" fillId="0" borderId="0" xfId="0" applyNumberFormat="1" applyFont="1" applyFill="1" applyBorder="1" applyAlignment="1" quotePrefix="1">
      <alignment horizontal="center" vertical="center" wrapText="1"/>
    </xf>
    <xf numFmtId="0" fontId="1" fillId="0" borderId="0" xfId="0" applyFont="1" applyFill="1" applyBorder="1" applyAlignment="1" quotePrefix="1">
      <alignment horizontal="center" vertical="center" wrapText="1"/>
    </xf>
    <xf numFmtId="9" fontId="1" fillId="0" borderId="0" xfId="0" applyNumberFormat="1" applyFont="1" applyFill="1" applyBorder="1" applyAlignment="1">
      <alignment horizontal="right" vertical="center"/>
    </xf>
    <xf numFmtId="1" fontId="5" fillId="4" borderId="0" xfId="0" applyNumberFormat="1" applyFont="1" applyFill="1" applyBorder="1" applyAlignment="1">
      <alignment horizontal="center" vertical="center" wrapText="1"/>
    </xf>
    <xf numFmtId="1" fontId="5" fillId="4" borderId="0" xfId="0" applyNumberFormat="1" applyFont="1" applyFill="1" applyBorder="1" applyAlignment="1" quotePrefix="1">
      <alignment horizontal="center" vertical="center" wrapText="1"/>
    </xf>
    <xf numFmtId="0" fontId="19" fillId="0" borderId="28" xfId="0" applyFont="1" applyFill="1" applyBorder="1" applyAlignment="1">
      <alignment horizontal="right" vertical="center" wrapText="1"/>
    </xf>
    <xf numFmtId="0" fontId="0" fillId="0" borderId="29" xfId="0" applyFont="1" applyBorder="1" applyAlignment="1">
      <alignment/>
    </xf>
    <xf numFmtId="3" fontId="5" fillId="0" borderId="29" xfId="0" applyNumberFormat="1" applyFont="1" applyBorder="1" applyAlignment="1">
      <alignment horizontal="center" vertical="center" wrapText="1"/>
    </xf>
    <xf numFmtId="9" fontId="4" fillId="24" borderId="29" xfId="0" applyNumberFormat="1" applyFont="1" applyFill="1" applyBorder="1" applyAlignment="1">
      <alignment horizontal="center" vertical="center" wrapText="1"/>
    </xf>
    <xf numFmtId="0" fontId="0" fillId="0" borderId="30" xfId="0" applyFont="1" applyBorder="1" applyAlignment="1">
      <alignment/>
    </xf>
    <xf numFmtId="0" fontId="24" fillId="7" borderId="11" xfId="0" applyFont="1" applyFill="1" applyBorder="1" applyAlignment="1">
      <alignment horizontal="center" vertical="center" wrapText="1"/>
    </xf>
    <xf numFmtId="0" fontId="0" fillId="0" borderId="0" xfId="0" applyAlignment="1" quotePrefix="1">
      <alignment horizontal="left"/>
    </xf>
    <xf numFmtId="0" fontId="4" fillId="25" borderId="0" xfId="0" applyFont="1" applyFill="1" applyAlignment="1">
      <alignment horizontal="center" vertical="center"/>
    </xf>
    <xf numFmtId="0" fontId="4" fillId="4" borderId="0" xfId="0" applyFont="1" applyFill="1" applyAlignment="1">
      <alignment horizontal="center" vertical="center"/>
    </xf>
    <xf numFmtId="0" fontId="2" fillId="4" borderId="0" xfId="0" applyFont="1" applyFill="1" applyBorder="1" applyAlignment="1">
      <alignment horizontal="center" textRotation="90"/>
    </xf>
    <xf numFmtId="0" fontId="2" fillId="4" borderId="0" xfId="0" applyFont="1" applyFill="1" applyBorder="1" applyAlignment="1">
      <alignment horizontal="center" textRotation="90" wrapText="1"/>
    </xf>
    <xf numFmtId="0" fontId="2" fillId="5" borderId="0" xfId="0" applyFont="1" applyFill="1" applyBorder="1" applyAlignment="1">
      <alignment horizontal="center" textRotation="90" wrapText="1" shrinkToFit="1"/>
    </xf>
    <xf numFmtId="0" fontId="2" fillId="11" borderId="0" xfId="0" applyFont="1" applyFill="1" applyBorder="1" applyAlignment="1">
      <alignment horizontal="center" textRotation="90" wrapText="1" shrinkToFit="1"/>
    </xf>
    <xf numFmtId="0" fontId="2" fillId="22" borderId="0" xfId="0" applyFont="1" applyFill="1" applyBorder="1" applyAlignment="1">
      <alignment horizontal="center" textRotation="90" wrapText="1" shrinkToFit="1"/>
    </xf>
    <xf numFmtId="3" fontId="47" fillId="5" borderId="0" xfId="0" applyNumberFormat="1" applyFont="1" applyFill="1" applyBorder="1" applyAlignment="1">
      <alignment horizontal="center" vertical="center" wrapText="1"/>
    </xf>
    <xf numFmtId="3" fontId="9" fillId="5" borderId="0" xfId="0" applyNumberFormat="1" applyFont="1" applyFill="1" applyBorder="1" applyAlignment="1">
      <alignment horizontal="center" vertical="center" wrapText="1"/>
    </xf>
    <xf numFmtId="0" fontId="0" fillId="0" borderId="0" xfId="0" applyBorder="1" applyAlignment="1">
      <alignment horizontal="center" vertical="center"/>
    </xf>
    <xf numFmtId="3" fontId="9" fillId="0" borderId="0" xfId="0" applyNumberFormat="1" applyFont="1" applyFill="1" applyBorder="1" applyAlignment="1">
      <alignment horizontal="center" vertical="center" wrapText="1"/>
    </xf>
    <xf numFmtId="0" fontId="14" fillId="0" borderId="0" xfId="0" applyFont="1" applyFill="1" applyBorder="1" applyAlignment="1">
      <alignment horizontal="center" textRotation="90" wrapText="1" shrinkToFit="1"/>
    </xf>
    <xf numFmtId="0" fontId="44" fillId="7" borderId="0"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0" fillId="26" borderId="0" xfId="0" applyFill="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Border="1" applyAlignment="1" quotePrefix="1">
      <alignment horizontal="left" vertical="center"/>
    </xf>
    <xf numFmtId="0" fontId="4" fillId="0" borderId="0" xfId="0" applyFont="1" applyBorder="1" applyAlignment="1">
      <alignment horizontal="right" vertical="center"/>
    </xf>
    <xf numFmtId="0" fontId="4" fillId="25" borderId="0" xfId="0" applyFont="1" applyFill="1" applyBorder="1" applyAlignment="1">
      <alignment horizontal="center" vertical="center"/>
    </xf>
    <xf numFmtId="0" fontId="4" fillId="27"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7" borderId="0" xfId="0" applyFont="1" applyFill="1" applyBorder="1" applyAlignment="1">
      <alignment horizontal="center" vertical="center"/>
    </xf>
    <xf numFmtId="0" fontId="4" fillId="24"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2" borderId="0" xfId="0" applyFont="1" applyFill="1" applyBorder="1" applyAlignment="1">
      <alignment horizontal="center" vertical="center"/>
    </xf>
    <xf numFmtId="0" fontId="4" fillId="21" borderId="0" xfId="0" applyFont="1" applyFill="1" applyBorder="1" applyAlignment="1">
      <alignment horizontal="center" vertical="center"/>
    </xf>
    <xf numFmtId="0" fontId="4" fillId="20" borderId="0" xfId="0" applyFont="1" applyFill="1" applyBorder="1" applyAlignment="1">
      <alignment horizontal="center" vertical="center"/>
    </xf>
    <xf numFmtId="0" fontId="4" fillId="5" borderId="0" xfId="0" applyFont="1" applyFill="1" applyBorder="1" applyAlignment="1">
      <alignment horizontal="center" vertical="center"/>
    </xf>
    <xf numFmtId="0" fontId="9" fillId="22" borderId="0" xfId="0" applyFont="1" applyFill="1" applyBorder="1" applyAlignment="1">
      <alignment horizontal="center" vertical="center"/>
    </xf>
    <xf numFmtId="0" fontId="4" fillId="17" borderId="0" xfId="0" applyFont="1" applyFill="1" applyBorder="1" applyAlignment="1">
      <alignment horizontal="center" vertical="center"/>
    </xf>
    <xf numFmtId="3" fontId="9" fillId="3" borderId="0" xfId="0" applyNumberFormat="1"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4" fillId="0" borderId="0" xfId="0" applyFont="1" applyFill="1" applyBorder="1" applyAlignment="1">
      <alignment horizontal="center" vertical="center"/>
    </xf>
    <xf numFmtId="0" fontId="2" fillId="0" borderId="0" xfId="0" applyFont="1" applyBorder="1" applyAlignment="1">
      <alignment horizontal="left"/>
    </xf>
    <xf numFmtId="0" fontId="14" fillId="7" borderId="0" xfId="0" applyFont="1" applyFill="1" applyBorder="1" applyAlignment="1">
      <alignment horizontal="center" textRotation="90"/>
    </xf>
    <xf numFmtId="0" fontId="2" fillId="25" borderId="0" xfId="0" applyFont="1" applyFill="1" applyBorder="1" applyAlignment="1">
      <alignment horizontal="center" textRotation="90"/>
    </xf>
    <xf numFmtId="0" fontId="2" fillId="27" borderId="0" xfId="0" applyFont="1" applyFill="1" applyBorder="1" applyAlignment="1">
      <alignment horizontal="center" textRotation="90"/>
    </xf>
    <xf numFmtId="0" fontId="14" fillId="4" borderId="0" xfId="0" applyFont="1" applyFill="1" applyBorder="1" applyAlignment="1">
      <alignment horizontal="center"/>
    </xf>
    <xf numFmtId="0" fontId="14" fillId="5" borderId="0" xfId="0" applyFont="1" applyFill="1" applyBorder="1" applyAlignment="1">
      <alignment horizontal="center" textRotation="90" wrapText="1" shrinkToFit="1"/>
    </xf>
    <xf numFmtId="0" fontId="2" fillId="3" borderId="0" xfId="0" applyFont="1" applyFill="1" applyBorder="1" applyAlignment="1">
      <alignment horizontal="center" textRotation="90" wrapText="1" shrinkToFit="1"/>
    </xf>
    <xf numFmtId="0" fontId="48" fillId="25" borderId="0" xfId="0" applyFont="1" applyFill="1" applyBorder="1" applyAlignment="1">
      <alignment horizontal="center" textRotation="90" wrapText="1" shrinkToFit="1"/>
    </xf>
    <xf numFmtId="0" fontId="48" fillId="22" borderId="0" xfId="0" applyFont="1" applyFill="1" applyBorder="1" applyAlignment="1">
      <alignment horizontal="center" textRotation="90" wrapText="1" shrinkToFit="1"/>
    </xf>
    <xf numFmtId="0" fontId="48" fillId="24" borderId="0" xfId="0" applyFont="1" applyFill="1" applyBorder="1" applyAlignment="1">
      <alignment horizontal="center" textRotation="90" wrapText="1" shrinkToFit="1"/>
    </xf>
    <xf numFmtId="0" fontId="48" fillId="21" borderId="0" xfId="0" applyFont="1" applyFill="1" applyBorder="1" applyAlignment="1">
      <alignment horizontal="center" textRotation="90" wrapText="1" shrinkToFit="1"/>
    </xf>
    <xf numFmtId="0" fontId="48" fillId="20" borderId="0" xfId="0" applyFont="1" applyFill="1" applyBorder="1" applyAlignment="1">
      <alignment horizontal="center" textRotation="90" wrapText="1" shrinkToFit="1"/>
    </xf>
    <xf numFmtId="0" fontId="48" fillId="7" borderId="0" xfId="0" applyFont="1" applyFill="1" applyBorder="1" applyAlignment="1">
      <alignment horizontal="center" textRotation="90" wrapText="1" shrinkToFit="1"/>
    </xf>
    <xf numFmtId="0" fontId="48" fillId="0" borderId="0" xfId="0" applyFont="1" applyFill="1" applyBorder="1" applyAlignment="1">
      <alignment horizontal="center" textRotation="90" wrapText="1" shrinkToFit="1"/>
    </xf>
    <xf numFmtId="0" fontId="48" fillId="5" borderId="0" xfId="0" applyFont="1" applyFill="1" applyBorder="1" applyAlignment="1">
      <alignment horizontal="center" textRotation="90" wrapText="1" shrinkToFit="1"/>
    </xf>
    <xf numFmtId="0" fontId="48" fillId="4" borderId="0" xfId="0" applyFont="1" applyFill="1" applyBorder="1" applyAlignment="1">
      <alignment horizontal="center" textRotation="90" wrapText="1" shrinkToFit="1"/>
    </xf>
    <xf numFmtId="0" fontId="48" fillId="3" borderId="0" xfId="0" applyFont="1" applyFill="1" applyBorder="1" applyAlignment="1">
      <alignment horizontal="center" textRotation="90" wrapText="1" shrinkToFit="1"/>
    </xf>
    <xf numFmtId="0" fontId="48" fillId="17" borderId="0" xfId="0" applyFont="1" applyFill="1" applyBorder="1" applyAlignment="1">
      <alignment horizontal="center" textRotation="90" wrapText="1" shrinkToFit="1"/>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3" fontId="1" fillId="5"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2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1" fillId="5" borderId="0" xfId="0" applyNumberFormat="1" applyFont="1" applyFill="1" applyBorder="1" applyAlignment="1" quotePrefix="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4" borderId="0" xfId="0" applyFill="1" applyBorder="1" applyAlignment="1">
      <alignment horizontal="center" vertical="center" wrapText="1"/>
    </xf>
    <xf numFmtId="3" fontId="47" fillId="5" borderId="0" xfId="0" applyNumberFormat="1" applyFont="1" applyFill="1" applyBorder="1" applyAlignment="1" quotePrefix="1">
      <alignment horizontal="center" vertical="center" wrapText="1"/>
    </xf>
    <xf numFmtId="0" fontId="0" fillId="10" borderId="0" xfId="0" applyFill="1" applyBorder="1" applyAlignment="1">
      <alignment horizontal="center" vertical="center" wrapText="1"/>
    </xf>
    <xf numFmtId="0" fontId="0" fillId="25" borderId="0" xfId="0" applyFill="1" applyBorder="1" applyAlignment="1">
      <alignment horizontal="center" vertical="center" wrapText="1"/>
    </xf>
    <xf numFmtId="0" fontId="2" fillId="25"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2" fillId="27" borderId="0" xfId="0" applyFont="1" applyFill="1" applyBorder="1" applyAlignment="1">
      <alignment horizontal="center" vertical="center"/>
    </xf>
    <xf numFmtId="0" fontId="9" fillId="22" borderId="0" xfId="0" applyFont="1" applyFill="1" applyBorder="1" applyAlignment="1">
      <alignment horizontal="left" vertical="center" wrapText="1"/>
    </xf>
    <xf numFmtId="3" fontId="47" fillId="0" borderId="0" xfId="0" applyNumberFormat="1" applyFont="1" applyFill="1" applyBorder="1" applyAlignment="1">
      <alignment horizontal="center" vertical="center" wrapText="1"/>
    </xf>
    <xf numFmtId="9" fontId="1" fillId="22" borderId="0" xfId="0" applyNumberFormat="1" applyFont="1" applyFill="1" applyBorder="1" applyAlignment="1">
      <alignment horizontal="center" vertical="center" wrapText="1"/>
    </xf>
    <xf numFmtId="9" fontId="1" fillId="24"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26" borderId="0" xfId="0" applyFont="1" applyFill="1" applyBorder="1" applyAlignment="1">
      <alignment horizontal="left" vertical="center"/>
    </xf>
    <xf numFmtId="0" fontId="1" fillId="26" borderId="0" xfId="0" applyFont="1" applyFill="1" applyBorder="1" applyAlignment="1">
      <alignment horizontal="center" vertical="center"/>
    </xf>
    <xf numFmtId="0" fontId="0" fillId="26" borderId="0" xfId="0" applyFont="1" applyFill="1" applyBorder="1" applyAlignment="1">
      <alignment horizontal="left" vertical="center"/>
    </xf>
    <xf numFmtId="0" fontId="0" fillId="26" borderId="0" xfId="0" applyFill="1" applyBorder="1" applyAlignment="1">
      <alignment vertical="center"/>
    </xf>
    <xf numFmtId="0" fontId="0" fillId="0" borderId="0" xfId="0" applyFont="1" applyBorder="1" applyAlignment="1">
      <alignment horizontal="left" vertical="center"/>
    </xf>
    <xf numFmtId="9" fontId="1" fillId="4" borderId="0" xfId="0" applyNumberFormat="1" applyFont="1" applyFill="1" applyBorder="1" applyAlignment="1">
      <alignment horizontal="center" vertical="center" wrapText="1"/>
    </xf>
    <xf numFmtId="9" fontId="47" fillId="0" borderId="0" xfId="0" applyNumberFormat="1" applyFont="1" applyFill="1" applyBorder="1" applyAlignment="1">
      <alignment horizontal="center" vertical="center" wrapText="1"/>
    </xf>
    <xf numFmtId="3" fontId="9" fillId="22" borderId="0" xfId="0" applyNumberFormat="1" applyFont="1" applyFill="1" applyBorder="1" applyAlignment="1">
      <alignment horizontal="center" vertical="center" wrapText="1"/>
    </xf>
    <xf numFmtId="0" fontId="48" fillId="11" borderId="0" xfId="0" applyFont="1" applyFill="1" applyBorder="1" applyAlignment="1">
      <alignment horizontal="center" textRotation="90" wrapText="1" shrinkToFit="1"/>
    </xf>
    <xf numFmtId="0" fontId="4" fillId="11" borderId="0" xfId="0" applyFont="1" applyFill="1" applyBorder="1" applyAlignment="1">
      <alignment horizontal="center" vertical="center"/>
    </xf>
    <xf numFmtId="3" fontId="9" fillId="11" borderId="0" xfId="0" applyNumberFormat="1" applyFont="1" applyFill="1" applyBorder="1" applyAlignment="1">
      <alignment horizontal="center" vertical="center" wrapText="1"/>
    </xf>
    <xf numFmtId="3" fontId="47" fillId="11" borderId="0" xfId="0" applyNumberFormat="1" applyFont="1" applyFill="1" applyBorder="1" applyAlignment="1">
      <alignment horizontal="center" vertical="center" wrapText="1"/>
    </xf>
    <xf numFmtId="0" fontId="4" fillId="28" borderId="0" xfId="0" applyFont="1" applyFill="1" applyBorder="1" applyAlignment="1">
      <alignment horizontal="center" vertical="center"/>
    </xf>
    <xf numFmtId="0" fontId="2" fillId="28" borderId="0" xfId="0" applyFont="1" applyFill="1" applyBorder="1" applyAlignment="1">
      <alignment horizontal="center" textRotation="90" wrapText="1" shrinkToFit="1"/>
    </xf>
    <xf numFmtId="0" fontId="12" fillId="28" borderId="0" xfId="0" applyFont="1" applyFill="1" applyBorder="1" applyAlignment="1">
      <alignment horizontal="center" vertical="center"/>
    </xf>
    <xf numFmtId="0" fontId="48" fillId="8" borderId="0" xfId="0" applyFont="1" applyFill="1" applyBorder="1" applyAlignment="1">
      <alignment horizontal="center" textRotation="90" wrapText="1" shrinkToFit="1"/>
    </xf>
    <xf numFmtId="0" fontId="4" fillId="8" borderId="0" xfId="0" applyFont="1" applyFill="1" applyBorder="1" applyAlignment="1">
      <alignment horizontal="center" vertical="center"/>
    </xf>
    <xf numFmtId="1" fontId="48" fillId="24" borderId="0" xfId="0" applyNumberFormat="1" applyFont="1" applyFill="1" applyBorder="1" applyAlignment="1">
      <alignment horizontal="center" vertical="center" wrapText="1"/>
    </xf>
    <xf numFmtId="0" fontId="48" fillId="28" borderId="0" xfId="0" applyFont="1" applyFill="1" applyBorder="1" applyAlignment="1">
      <alignment horizontal="center" textRotation="90" wrapText="1" shrinkToFit="1"/>
    </xf>
    <xf numFmtId="0" fontId="0" fillId="14" borderId="0" xfId="0" applyFill="1" applyBorder="1" applyAlignment="1">
      <alignment horizontal="center" vertical="center"/>
    </xf>
    <xf numFmtId="0" fontId="48" fillId="29" borderId="0" xfId="0" applyFont="1" applyFill="1" applyBorder="1" applyAlignment="1">
      <alignment horizontal="center" textRotation="90" wrapText="1" shrinkToFit="1"/>
    </xf>
    <xf numFmtId="0" fontId="2" fillId="8" borderId="0" xfId="0" applyFont="1" applyFill="1" applyBorder="1" applyAlignment="1">
      <alignment horizontal="center" vertical="center"/>
    </xf>
    <xf numFmtId="3" fontId="47" fillId="11" borderId="0" xfId="0" applyNumberFormat="1" applyFont="1" applyFill="1" applyBorder="1" applyAlignment="1" quotePrefix="1">
      <alignment horizontal="center" vertical="center" wrapText="1"/>
    </xf>
    <xf numFmtId="9" fontId="49" fillId="14" borderId="0" xfId="68" applyFont="1" applyFill="1" applyBorder="1" applyAlignment="1">
      <alignment horizontal="center" vertical="center"/>
    </xf>
    <xf numFmtId="1" fontId="48" fillId="0" borderId="0" xfId="0" applyNumberFormat="1" applyFont="1" applyFill="1" applyBorder="1" applyAlignment="1">
      <alignment horizontal="center" vertical="center" wrapText="1"/>
    </xf>
    <xf numFmtId="1" fontId="48" fillId="0" borderId="0" xfId="0" applyNumberFormat="1" applyFont="1" applyFill="1" applyBorder="1" applyAlignment="1" quotePrefix="1">
      <alignment horizontal="center" vertical="center" wrapText="1"/>
    </xf>
    <xf numFmtId="1" fontId="48" fillId="4" borderId="0" xfId="0" applyNumberFormat="1" applyFont="1" applyFill="1" applyBorder="1" applyAlignment="1">
      <alignment horizontal="center" vertical="center" wrapText="1"/>
    </xf>
    <xf numFmtId="1" fontId="48" fillId="7" borderId="0" xfId="0" applyNumberFormat="1" applyFont="1" applyFill="1" applyBorder="1" applyAlignment="1">
      <alignment horizontal="center" vertical="center" wrapText="1"/>
    </xf>
    <xf numFmtId="1" fontId="48" fillId="3" borderId="0" xfId="0" applyNumberFormat="1" applyFont="1" applyFill="1" applyBorder="1" applyAlignment="1">
      <alignment horizontal="center" vertical="center" wrapText="1"/>
    </xf>
    <xf numFmtId="0" fontId="4" fillId="29" borderId="0" xfId="0" applyFont="1" applyFill="1" applyBorder="1" applyAlignment="1">
      <alignment horizontal="center" vertical="center"/>
    </xf>
    <xf numFmtId="3" fontId="5" fillId="22" borderId="0" xfId="0" applyNumberFormat="1" applyFont="1" applyFill="1" applyBorder="1" applyAlignment="1">
      <alignment horizontal="center" vertical="center" wrapText="1"/>
    </xf>
    <xf numFmtId="3" fontId="1" fillId="22" borderId="0" xfId="0" applyNumberFormat="1" applyFont="1" applyFill="1" applyBorder="1" applyAlignment="1">
      <alignment horizontal="center" vertical="center" wrapText="1"/>
    </xf>
    <xf numFmtId="9" fontId="14" fillId="20" borderId="0" xfId="0" applyNumberFormat="1" applyFont="1" applyFill="1" applyBorder="1" applyAlignment="1">
      <alignment horizontal="center" vertical="center" wrapText="1"/>
    </xf>
    <xf numFmtId="9" fontId="50" fillId="3"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2" fillId="24" borderId="0" xfId="0" applyFont="1" applyFill="1" applyBorder="1" applyAlignment="1">
      <alignment horizontal="center" vertical="center"/>
    </xf>
    <xf numFmtId="1" fontId="6" fillId="20" borderId="0" xfId="0" applyNumberFormat="1" applyFont="1" applyFill="1" applyBorder="1" applyAlignment="1">
      <alignment horizontal="center" vertical="center" wrapText="1"/>
    </xf>
    <xf numFmtId="0" fontId="6" fillId="20" borderId="0" xfId="0" applyFont="1" applyFill="1" applyBorder="1" applyAlignment="1">
      <alignment horizontal="center" textRotation="90" wrapText="1" shrinkToFit="1"/>
    </xf>
    <xf numFmtId="1" fontId="48" fillId="29" borderId="0"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0" fillId="28" borderId="0" xfId="0" applyFill="1" applyBorder="1" applyAlignment="1">
      <alignment horizontal="right" vertical="center"/>
    </xf>
    <xf numFmtId="0" fontId="52" fillId="4" borderId="0" xfId="0" applyFont="1" applyFill="1" applyBorder="1" applyAlignment="1">
      <alignment horizontal="center"/>
    </xf>
    <xf numFmtId="3" fontId="4" fillId="0" borderId="0" xfId="0" applyNumberFormat="1" applyFont="1" applyFill="1" applyBorder="1" applyAlignment="1">
      <alignment horizontal="center" vertical="center"/>
    </xf>
    <xf numFmtId="9" fontId="4" fillId="24" borderId="0" xfId="0" applyNumberFormat="1" applyFont="1" applyFill="1" applyBorder="1" applyAlignment="1">
      <alignment horizontal="center" vertical="center"/>
    </xf>
    <xf numFmtId="3" fontId="4" fillId="22" borderId="0" xfId="0" applyNumberFormat="1" applyFont="1" applyFill="1" applyBorder="1" applyAlignment="1">
      <alignment horizontal="center" vertical="center"/>
    </xf>
    <xf numFmtId="0" fontId="2" fillId="26" borderId="0" xfId="0" applyFont="1" applyFill="1" applyBorder="1" applyAlignment="1">
      <alignment horizontal="center" vertical="center"/>
    </xf>
    <xf numFmtId="0" fontId="49" fillId="25" borderId="0" xfId="0" applyFont="1" applyFill="1" applyBorder="1" applyAlignment="1">
      <alignment horizontal="center" vertical="center"/>
    </xf>
    <xf numFmtId="0" fontId="49" fillId="22" borderId="0" xfId="0" applyFont="1" applyFill="1" applyBorder="1" applyAlignment="1">
      <alignment horizontal="center" vertical="center"/>
    </xf>
    <xf numFmtId="0" fontId="49" fillId="24" borderId="0" xfId="0" applyFont="1" applyFill="1" applyBorder="1" applyAlignment="1">
      <alignment horizontal="center" vertical="center"/>
    </xf>
    <xf numFmtId="0" fontId="49" fillId="21" borderId="0" xfId="0" applyFont="1" applyFill="1" applyBorder="1" applyAlignment="1">
      <alignment horizontal="center" vertical="center"/>
    </xf>
    <xf numFmtId="0" fontId="49" fillId="20" borderId="0" xfId="0" applyFont="1" applyFill="1" applyBorder="1" applyAlignment="1">
      <alignment horizontal="center" vertical="center"/>
    </xf>
    <xf numFmtId="0" fontId="49" fillId="7" borderId="0" xfId="0" applyFont="1" applyFill="1" applyBorder="1" applyAlignment="1">
      <alignment horizontal="center" vertical="center"/>
    </xf>
    <xf numFmtId="3" fontId="53" fillId="5" borderId="0" xfId="0"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5" borderId="0" xfId="0" applyFont="1" applyFill="1" applyBorder="1" applyAlignment="1">
      <alignment horizontal="center" vertical="center"/>
    </xf>
    <xf numFmtId="0" fontId="49" fillId="4" borderId="0" xfId="0" applyFont="1" applyFill="1" applyBorder="1" applyAlignment="1">
      <alignment horizontal="center" vertical="center"/>
    </xf>
    <xf numFmtId="0" fontId="53" fillId="22" borderId="0" xfId="0" applyFont="1" applyFill="1" applyBorder="1" applyAlignment="1">
      <alignment horizontal="center" vertical="center"/>
    </xf>
    <xf numFmtId="0" fontId="49" fillId="3" borderId="0" xfId="0" applyFont="1" applyFill="1" applyBorder="1" applyAlignment="1">
      <alignment horizontal="center" vertical="center"/>
    </xf>
    <xf numFmtId="0" fontId="49" fillId="17" borderId="0" xfId="0" applyFont="1" applyFill="1" applyBorder="1" applyAlignment="1">
      <alignment horizontal="center" vertical="center"/>
    </xf>
    <xf numFmtId="3" fontId="53" fillId="3" borderId="0" xfId="0" applyNumberFormat="1" applyFont="1" applyFill="1" applyBorder="1" applyAlignment="1">
      <alignment horizontal="center" vertical="center" wrapText="1"/>
    </xf>
    <xf numFmtId="3" fontId="53" fillId="24" borderId="0" xfId="0" applyNumberFormat="1" applyFont="1" applyFill="1" applyBorder="1" applyAlignment="1">
      <alignment horizontal="center" vertical="center" wrapText="1"/>
    </xf>
    <xf numFmtId="3" fontId="53" fillId="22" borderId="0" xfId="0" applyNumberFormat="1" applyFont="1" applyFill="1" applyBorder="1" applyAlignment="1">
      <alignment horizontal="center" vertical="center" wrapText="1"/>
    </xf>
    <xf numFmtId="0" fontId="49" fillId="8" borderId="0" xfId="0" applyFont="1" applyFill="1" applyBorder="1" applyAlignment="1">
      <alignment horizontal="center" vertical="center"/>
    </xf>
    <xf numFmtId="0" fontId="49" fillId="28" borderId="0" xfId="0" applyFont="1" applyFill="1" applyBorder="1" applyAlignment="1">
      <alignment horizontal="center" vertical="center"/>
    </xf>
    <xf numFmtId="0" fontId="2" fillId="5" borderId="0" xfId="0" applyFont="1" applyFill="1" applyBorder="1" applyAlignment="1">
      <alignment horizontal="center" textRotation="90" wrapText="1" shrinkToFit="1"/>
    </xf>
    <xf numFmtId="1" fontId="49" fillId="7" borderId="0" xfId="0" applyNumberFormat="1" applyFont="1" applyFill="1" applyBorder="1" applyAlignment="1">
      <alignment horizontal="center" vertical="center" wrapText="1"/>
    </xf>
    <xf numFmtId="0" fontId="4" fillId="22" borderId="0" xfId="0" applyFont="1" applyFill="1" applyBorder="1" applyAlignment="1">
      <alignment horizontal="left" vertical="center" wrapText="1"/>
    </xf>
    <xf numFmtId="0" fontId="50" fillId="26" borderId="0" xfId="0" applyFont="1" applyFill="1" applyBorder="1" applyAlignment="1">
      <alignment horizontal="left" vertical="center"/>
    </xf>
    <xf numFmtId="0" fontId="50" fillId="26" borderId="0" xfId="0" applyFont="1" applyFill="1" applyBorder="1" applyAlignment="1">
      <alignment horizontal="center" vertical="center" textRotation="90"/>
    </xf>
    <xf numFmtId="0" fontId="50" fillId="26" borderId="0" xfId="0" applyFont="1" applyFill="1" applyBorder="1" applyAlignment="1">
      <alignment horizontal="center" vertical="center" textRotation="90" wrapText="1" shrinkToFit="1"/>
    </xf>
    <xf numFmtId="0" fontId="47" fillId="26" borderId="0" xfId="0" applyFont="1" applyFill="1" applyBorder="1" applyAlignment="1">
      <alignment horizontal="center" vertical="center"/>
    </xf>
    <xf numFmtId="0" fontId="50" fillId="26" borderId="0" xfId="0" applyFont="1" applyFill="1" applyBorder="1" applyAlignment="1">
      <alignment horizontal="center" vertical="center"/>
    </xf>
    <xf numFmtId="0" fontId="50" fillId="26" borderId="0" xfId="0" applyFont="1" applyFill="1" applyBorder="1" applyAlignment="1">
      <alignment horizontal="center" vertical="center" textRotation="90" wrapText="1"/>
    </xf>
    <xf numFmtId="0" fontId="47" fillId="0" borderId="0" xfId="0" applyFont="1" applyBorder="1" applyAlignment="1">
      <alignment horizontal="center" vertical="center"/>
    </xf>
    <xf numFmtId="0" fontId="0" fillId="0" borderId="0" xfId="0" applyBorder="1" applyAlignment="1">
      <alignment horizontal="left" vertical="center"/>
    </xf>
    <xf numFmtId="9" fontId="14" fillId="4" borderId="0" xfId="0" applyNumberFormat="1" applyFont="1" applyFill="1" applyBorder="1" applyAlignment="1">
      <alignment horizontal="center" vertical="center" wrapText="1"/>
    </xf>
    <xf numFmtId="9" fontId="47" fillId="5" borderId="0" xfId="0" applyNumberFormat="1" applyFont="1" applyFill="1" applyBorder="1" applyAlignment="1">
      <alignment horizontal="center" vertical="center" wrapText="1"/>
    </xf>
    <xf numFmtId="9" fontId="1" fillId="25" borderId="0" xfId="0" applyNumberFormat="1" applyFont="1" applyFill="1" applyBorder="1" applyAlignment="1">
      <alignment horizontal="center" vertical="center" wrapText="1"/>
    </xf>
    <xf numFmtId="9" fontId="47" fillId="3" borderId="0" xfId="0" applyNumberFormat="1" applyFont="1" applyFill="1" applyBorder="1" applyAlignment="1">
      <alignment horizontal="center" vertical="center" wrapText="1"/>
    </xf>
    <xf numFmtId="0" fontId="1" fillId="20" borderId="0" xfId="0" applyFont="1" applyFill="1" applyBorder="1" applyAlignment="1" quotePrefix="1">
      <alignment horizontal="center" vertical="center" wrapText="1"/>
    </xf>
    <xf numFmtId="0" fontId="1" fillId="20" borderId="0" xfId="0" applyFont="1" applyFill="1" applyBorder="1" applyAlignment="1">
      <alignment horizontal="center" vertical="center" wrapText="1"/>
    </xf>
    <xf numFmtId="0" fontId="0" fillId="20" borderId="0" xfId="0" applyFill="1" applyBorder="1" applyAlignment="1">
      <alignment horizontal="center" vertical="center" wrapText="1"/>
    </xf>
    <xf numFmtId="1" fontId="1" fillId="8" borderId="0" xfId="0" applyNumberFormat="1" applyFont="1" applyFill="1" applyBorder="1" applyAlignment="1">
      <alignment horizontal="center" vertical="center" wrapText="1"/>
    </xf>
    <xf numFmtId="3" fontId="47" fillId="22"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1" fontId="48" fillId="28" borderId="0" xfId="0" applyNumberFormat="1" applyFont="1" applyFill="1" applyBorder="1" applyAlignment="1">
      <alignment horizontal="center" vertical="center" wrapText="1"/>
    </xf>
    <xf numFmtId="3" fontId="47" fillId="0" borderId="0" xfId="0" applyNumberFormat="1" applyFont="1" applyFill="1" applyBorder="1" applyAlignment="1" quotePrefix="1">
      <alignment horizontal="center" vertical="center" wrapText="1"/>
    </xf>
    <xf numFmtId="0" fontId="47" fillId="0" borderId="0" xfId="0" applyFont="1" applyFill="1" applyBorder="1" applyAlignment="1" quotePrefix="1">
      <alignment horizontal="center" vertical="center" wrapText="1"/>
    </xf>
    <xf numFmtId="0" fontId="47" fillId="4" borderId="0" xfId="0" applyFont="1" applyFill="1" applyBorder="1" applyAlignment="1">
      <alignment horizontal="center" vertical="center" wrapText="1"/>
    </xf>
    <xf numFmtId="9" fontId="1" fillId="5" borderId="0" xfId="0" applyNumberFormat="1" applyFont="1" applyFill="1" applyBorder="1" applyAlignment="1">
      <alignment horizontal="center" vertical="center" wrapText="1"/>
    </xf>
    <xf numFmtId="9" fontId="1" fillId="17" borderId="0" xfId="0" applyNumberFormat="1" applyFont="1" applyFill="1" applyBorder="1" applyAlignment="1">
      <alignment horizontal="center" vertical="center" wrapText="1"/>
    </xf>
    <xf numFmtId="0" fontId="0" fillId="22" borderId="0" xfId="0" applyFill="1" applyBorder="1" applyAlignment="1" quotePrefix="1">
      <alignment horizontal="right" vertical="center"/>
    </xf>
    <xf numFmtId="0" fontId="0" fillId="4" borderId="0" xfId="0" applyFill="1" applyBorder="1" applyAlignment="1" quotePrefix="1">
      <alignment horizontal="right" vertical="center"/>
    </xf>
    <xf numFmtId="0" fontId="2" fillId="7" borderId="0" xfId="0" applyFont="1" applyFill="1" applyBorder="1" applyAlignment="1">
      <alignment horizontal="right" vertical="center"/>
    </xf>
    <xf numFmtId="9" fontId="47" fillId="24" borderId="0" xfId="0" applyNumberFormat="1" applyFont="1" applyFill="1" applyBorder="1" applyAlignment="1">
      <alignment horizontal="center" vertical="center" wrapText="1"/>
    </xf>
    <xf numFmtId="9" fontId="47" fillId="11" borderId="0" xfId="0" applyNumberFormat="1" applyFont="1" applyFill="1" applyBorder="1" applyAlignment="1">
      <alignment horizontal="center" vertical="center" wrapText="1"/>
    </xf>
    <xf numFmtId="0" fontId="10" fillId="22" borderId="0" xfId="0" applyFont="1" applyFill="1" applyBorder="1" applyAlignment="1">
      <alignment horizontal="left" vertical="center" wrapText="1"/>
    </xf>
    <xf numFmtId="0" fontId="13" fillId="22" borderId="0"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2" fillId="20" borderId="0" xfId="0" applyFont="1" applyFill="1" applyBorder="1" applyAlignment="1">
      <alignment horizontal="center" vertical="center"/>
    </xf>
    <xf numFmtId="0" fontId="47" fillId="0" borderId="0" xfId="0" applyFont="1" applyAlignment="1">
      <alignment wrapText="1"/>
    </xf>
    <xf numFmtId="0" fontId="47" fillId="3" borderId="0" xfId="0" applyFont="1" applyFill="1" applyAlignment="1">
      <alignment wrapText="1"/>
    </xf>
    <xf numFmtId="0" fontId="2" fillId="11" borderId="0" xfId="0" applyFont="1" applyFill="1" applyBorder="1" applyAlignment="1">
      <alignment horizontal="center" vertical="center"/>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47" fillId="3" borderId="0" xfId="0" applyFont="1" applyFill="1" applyAlignment="1">
      <alignment horizontal="center"/>
    </xf>
    <xf numFmtId="0" fontId="0" fillId="0" borderId="0" xfId="0" applyAlignment="1">
      <alignment vertical="center"/>
    </xf>
    <xf numFmtId="0" fontId="0"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Border="1" applyAlignment="1">
      <alignment horizontal="center" vertical="center" wrapText="1"/>
    </xf>
    <xf numFmtId="0" fontId="2" fillId="0" borderId="0" xfId="0" applyFont="1" applyBorder="1" applyAlignment="1">
      <alignment horizontal="center"/>
    </xf>
    <xf numFmtId="0" fontId="50"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9" fontId="1" fillId="3" borderId="0" xfId="0" applyNumberFormat="1" applyFont="1" applyFill="1" applyBorder="1" applyAlignment="1">
      <alignment horizontal="center" vertical="center" wrapText="1"/>
    </xf>
    <xf numFmtId="0" fontId="47" fillId="11" borderId="0" xfId="0" applyFont="1" applyFill="1" applyAlignment="1">
      <alignment horizontal="center" vertical="center" wrapText="1"/>
    </xf>
    <xf numFmtId="0" fontId="47" fillId="11" borderId="0" xfId="0" applyFont="1" applyFill="1" applyAlignment="1">
      <alignment wrapText="1"/>
    </xf>
    <xf numFmtId="0" fontId="4" fillId="0" borderId="0" xfId="0" applyFont="1" applyBorder="1" applyAlignment="1">
      <alignment horizontal="center" vertical="center"/>
    </xf>
    <xf numFmtId="0" fontId="49" fillId="0" borderId="0" xfId="0" applyFont="1" applyBorder="1" applyAlignment="1" quotePrefix="1">
      <alignment horizontal="center" vertical="center"/>
    </xf>
    <xf numFmtId="187" fontId="45" fillId="0" borderId="0" xfId="0" applyNumberFormat="1" applyFont="1" applyBorder="1" applyAlignment="1">
      <alignment horizontal="center" vertical="center"/>
    </xf>
    <xf numFmtId="9" fontId="7" fillId="0" borderId="0" xfId="0" applyNumberFormat="1" applyFont="1" applyBorder="1" applyAlignment="1">
      <alignment horizontal="center" vertical="center"/>
    </xf>
    <xf numFmtId="10" fontId="45" fillId="0" borderId="0" xfId="0" applyNumberFormat="1" applyFont="1" applyBorder="1" applyAlignment="1">
      <alignment horizontal="center" vertical="center"/>
    </xf>
    <xf numFmtId="0" fontId="6" fillId="3" borderId="0" xfId="0" applyFont="1" applyFill="1" applyBorder="1" applyAlignment="1">
      <alignment horizontal="center" textRotation="90" wrapText="1" shrinkToFit="1"/>
    </xf>
    <xf numFmtId="3" fontId="5" fillId="3"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9" fillId="3" borderId="10" xfId="0" applyFont="1" applyFill="1" applyBorder="1" applyAlignment="1">
      <alignment horizontal="left" vertical="center" wrapText="1"/>
    </xf>
    <xf numFmtId="9" fontId="5" fillId="3" borderId="11"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0" fontId="10" fillId="3" borderId="11"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0" fillId="3" borderId="11" xfId="0" applyFill="1" applyBorder="1" applyAlignment="1">
      <alignment horizontal="left" vertical="center" wrapText="1"/>
    </xf>
    <xf numFmtId="1" fontId="1" fillId="28" borderId="0" xfId="0" applyNumberFormat="1" applyFont="1" applyFill="1" applyBorder="1" applyAlignment="1">
      <alignment horizontal="center" vertical="center" wrapText="1"/>
    </xf>
    <xf numFmtId="1" fontId="0" fillId="0" borderId="0" xfId="0" applyNumberFormat="1" applyBorder="1" applyAlignment="1">
      <alignment horizontal="center" vertical="center"/>
    </xf>
    <xf numFmtId="1" fontId="4" fillId="28" borderId="0" xfId="0" applyNumberFormat="1" applyFont="1" applyFill="1" applyBorder="1" applyAlignment="1">
      <alignment horizontal="center" vertical="center"/>
    </xf>
    <xf numFmtId="1" fontId="48" fillId="28" borderId="0" xfId="0" applyNumberFormat="1" applyFont="1" applyFill="1" applyBorder="1" applyAlignment="1">
      <alignment horizontal="center" textRotation="90" wrapText="1" shrinkToFit="1"/>
    </xf>
    <xf numFmtId="1" fontId="50" fillId="26" borderId="0" xfId="0" applyNumberFormat="1" applyFont="1" applyFill="1" applyBorder="1" applyAlignment="1">
      <alignment horizontal="center" vertical="center" textRotation="90" wrapText="1" shrinkToFit="1"/>
    </xf>
    <xf numFmtId="1" fontId="0" fillId="26" borderId="0" xfId="0" applyNumberFormat="1" applyFill="1" applyBorder="1" applyAlignment="1">
      <alignment horizontal="center" vertical="center"/>
    </xf>
    <xf numFmtId="0" fontId="55" fillId="0" borderId="0" xfId="0" applyFont="1" applyFill="1" applyAlignment="1">
      <alignment horizontal="left" vertical="center" wrapText="1"/>
    </xf>
    <xf numFmtId="0" fontId="56" fillId="0" borderId="0" xfId="0" applyFont="1" applyFill="1" applyAlignment="1">
      <alignment horizontal="left" vertical="center" wrapText="1"/>
    </xf>
    <xf numFmtId="0" fontId="57" fillId="0" borderId="0" xfId="0" applyFont="1" applyFill="1" applyAlignment="1">
      <alignment horizontal="left" vertical="center" wrapText="1"/>
    </xf>
    <xf numFmtId="0" fontId="56" fillId="0" borderId="0" xfId="0" applyFont="1" applyFill="1" applyBorder="1" applyAlignment="1">
      <alignment horizontal="left" vertical="center" wrapText="1"/>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0" fillId="0" borderId="0" xfId="0" applyFont="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Border="1" applyAlignment="1">
      <alignment horizontal="left" vertical="center" wrapText="1"/>
    </xf>
    <xf numFmtId="0" fontId="58" fillId="0" borderId="0" xfId="0" applyFont="1" applyFill="1" applyAlignment="1">
      <alignment horizontal="left" vertical="center"/>
    </xf>
    <xf numFmtId="0" fontId="60" fillId="0" borderId="0" xfId="0" applyFont="1" applyAlignment="1">
      <alignment/>
    </xf>
    <xf numFmtId="0" fontId="0" fillId="17" borderId="0" xfId="0" applyFill="1" applyBorder="1" applyAlignment="1">
      <alignment horizontal="center" vertical="center"/>
    </xf>
    <xf numFmtId="0" fontId="0" fillId="17" borderId="0" xfId="0" applyFill="1" applyBorder="1" applyAlignment="1">
      <alignment vertical="center"/>
    </xf>
    <xf numFmtId="0" fontId="48" fillId="30" borderId="0" xfId="0" applyFont="1" applyFill="1" applyBorder="1" applyAlignment="1">
      <alignment horizontal="center" textRotation="90" wrapText="1" shrinkToFit="1"/>
    </xf>
    <xf numFmtId="0" fontId="4" fillId="30" borderId="0" xfId="0" applyFont="1" applyFill="1" applyBorder="1" applyAlignment="1">
      <alignment horizontal="center" vertical="center"/>
    </xf>
    <xf numFmtId="9" fontId="1" fillId="3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5" fillId="31" borderId="0" xfId="0" applyFont="1" applyFill="1" applyBorder="1" applyAlignment="1">
      <alignment horizontal="center" vertical="center"/>
    </xf>
    <xf numFmtId="0" fontId="1" fillId="32" borderId="0" xfId="0" applyFont="1" applyFill="1" applyBorder="1" applyAlignment="1">
      <alignment horizontal="center" vertical="center"/>
    </xf>
    <xf numFmtId="0" fontId="54" fillId="0" borderId="0" xfId="0" applyFont="1" applyAlignment="1">
      <alignment vertical="center"/>
    </xf>
    <xf numFmtId="0" fontId="0" fillId="4" borderId="0" xfId="0" applyFill="1" applyAlignment="1">
      <alignment horizontal="right" vertical="center"/>
    </xf>
    <xf numFmtId="0" fontId="0" fillId="25" borderId="0" xfId="0" applyFill="1" applyAlignment="1">
      <alignment horizontal="center" vertical="center"/>
    </xf>
    <xf numFmtId="0" fontId="0" fillId="22" borderId="0" xfId="0" applyFill="1" applyAlignment="1">
      <alignment horizontal="center" vertical="center"/>
    </xf>
    <xf numFmtId="0" fontId="0" fillId="0" borderId="0" xfId="0" applyFill="1" applyAlignment="1">
      <alignment horizontal="center" vertical="center"/>
    </xf>
    <xf numFmtId="0" fontId="4" fillId="0" borderId="0" xfId="0" applyFont="1" applyAlignment="1">
      <alignment horizontal="center" vertical="center"/>
    </xf>
    <xf numFmtId="0" fontId="4" fillId="22" borderId="0" xfId="0" applyFont="1" applyFill="1" applyAlignment="1">
      <alignment horizontal="center" vertical="center"/>
    </xf>
    <xf numFmtId="0" fontId="4" fillId="0" borderId="0" xfId="0" applyFont="1" applyFill="1" applyAlignment="1">
      <alignment horizontal="center" vertical="center"/>
    </xf>
    <xf numFmtId="0" fontId="4" fillId="7" borderId="0" xfId="0" applyFont="1" applyFill="1" applyAlignment="1">
      <alignment horizontal="center" vertical="center"/>
    </xf>
    <xf numFmtId="0" fontId="4" fillId="24" borderId="0" xfId="0" applyFont="1" applyFill="1" applyAlignment="1">
      <alignment horizontal="center" vertical="center"/>
    </xf>
    <xf numFmtId="0" fontId="4" fillId="33" borderId="0" xfId="0" applyFont="1" applyFill="1" applyAlignment="1">
      <alignment horizontal="center" vertical="center"/>
    </xf>
    <xf numFmtId="0" fontId="42" fillId="26" borderId="0" xfId="0" applyFont="1" applyFill="1" applyAlignment="1">
      <alignment vertical="center"/>
    </xf>
    <xf numFmtId="0" fontId="43" fillId="26" borderId="0" xfId="0" applyFont="1" applyFill="1" applyAlignment="1">
      <alignment horizontal="center" vertical="center"/>
    </xf>
    <xf numFmtId="0" fontId="43" fillId="33" borderId="0" xfId="0" applyFont="1" applyFill="1" applyAlignment="1">
      <alignment horizontal="center" vertical="center"/>
    </xf>
    <xf numFmtId="16" fontId="0" fillId="0" borderId="31" xfId="0" applyNumberFormat="1" applyBorder="1" applyAlignment="1">
      <alignment horizontal="center" vertical="center"/>
    </xf>
    <xf numFmtId="0" fontId="23" fillId="0" borderId="31" xfId="0" applyFont="1" applyBorder="1" applyAlignment="1">
      <alignment vertical="center"/>
    </xf>
    <xf numFmtId="0" fontId="0" fillId="0" borderId="31" xfId="0" applyBorder="1" applyAlignment="1">
      <alignment horizontal="center" vertical="center"/>
    </xf>
    <xf numFmtId="0" fontId="0" fillId="25" borderId="31" xfId="0" applyFill="1" applyBorder="1" applyAlignment="1">
      <alignment horizontal="center" vertical="center"/>
    </xf>
    <xf numFmtId="0" fontId="0" fillId="22" borderId="31" xfId="0" applyFill="1" applyBorder="1" applyAlignment="1">
      <alignment horizontal="center" vertical="center"/>
    </xf>
    <xf numFmtId="0" fontId="0" fillId="0" borderId="31" xfId="0" applyFill="1" applyBorder="1" applyAlignment="1">
      <alignment horizontal="center" vertical="center"/>
    </xf>
    <xf numFmtId="0" fontId="0" fillId="7" borderId="31" xfId="0" applyFill="1" applyBorder="1" applyAlignment="1">
      <alignment horizontal="center" vertical="center"/>
    </xf>
    <xf numFmtId="0" fontId="0" fillId="24" borderId="31" xfId="0" applyFill="1" applyBorder="1" applyAlignment="1">
      <alignment horizontal="center" vertical="center" wrapText="1"/>
    </xf>
    <xf numFmtId="0" fontId="0" fillId="33" borderId="0" xfId="0" applyFill="1" applyAlignment="1">
      <alignment vertical="center"/>
    </xf>
    <xf numFmtId="0" fontId="3" fillId="0" borderId="32" xfId="0" applyFont="1" applyBorder="1" applyAlignment="1">
      <alignment vertical="center"/>
    </xf>
    <xf numFmtId="0" fontId="23" fillId="0" borderId="32" xfId="0" applyFont="1" applyBorder="1" applyAlignment="1">
      <alignment vertical="center"/>
    </xf>
    <xf numFmtId="0" fontId="0" fillId="0" borderId="32" xfId="0" applyBorder="1" applyAlignment="1">
      <alignment horizontal="center" vertical="center"/>
    </xf>
    <xf numFmtId="0" fontId="0" fillId="25" borderId="32" xfId="0" applyFill="1" applyBorder="1" applyAlignment="1">
      <alignment horizontal="center" vertical="center"/>
    </xf>
    <xf numFmtId="0" fontId="0" fillId="22" borderId="32" xfId="0" applyFill="1" applyBorder="1" applyAlignment="1">
      <alignment horizontal="center" vertical="center"/>
    </xf>
    <xf numFmtId="0" fontId="0" fillId="0" borderId="32" xfId="0" applyFill="1" applyBorder="1" applyAlignment="1">
      <alignment horizontal="center" vertical="center"/>
    </xf>
    <xf numFmtId="0" fontId="0" fillId="7" borderId="32" xfId="0" applyFill="1" applyBorder="1" applyAlignment="1">
      <alignment horizontal="center" vertical="center"/>
    </xf>
    <xf numFmtId="0" fontId="0" fillId="24" borderId="32" xfId="0" applyFill="1" applyBorder="1" applyAlignment="1">
      <alignment horizontal="center" vertical="center" wrapText="1"/>
    </xf>
    <xf numFmtId="16" fontId="0" fillId="0" borderId="32" xfId="0" applyNumberFormat="1" applyBorder="1" applyAlignment="1">
      <alignment horizontal="center" vertical="center"/>
    </xf>
    <xf numFmtId="16" fontId="0" fillId="7" borderId="32" xfId="0" applyNumberFormat="1" applyFill="1"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wrapText="1"/>
    </xf>
    <xf numFmtId="0" fontId="43" fillId="26" borderId="0" xfId="0" applyFont="1" applyFill="1" applyAlignment="1">
      <alignment horizontal="center" vertical="center" wrapText="1"/>
    </xf>
    <xf numFmtId="0" fontId="1" fillId="0" borderId="0" xfId="0" applyFont="1" applyAlignment="1">
      <alignment horizontal="center" vertical="center"/>
    </xf>
    <xf numFmtId="0" fontId="49" fillId="24" borderId="0" xfId="0" applyFont="1" applyFill="1" applyAlignment="1">
      <alignment horizontal="center" vertical="center" wrapText="1"/>
    </xf>
    <xf numFmtId="0" fontId="63" fillId="26" borderId="0" xfId="0" applyFont="1" applyFill="1" applyAlignment="1">
      <alignment horizontal="center" vertical="center" wrapText="1"/>
    </xf>
    <xf numFmtId="0" fontId="49" fillId="7" borderId="0" xfId="0" applyFont="1" applyFill="1" applyAlignment="1">
      <alignment horizontal="center" vertical="center" wrapText="1"/>
    </xf>
    <xf numFmtId="0" fontId="49" fillId="22" borderId="0" xfId="0" applyFont="1" applyFill="1" applyAlignment="1">
      <alignment horizontal="center" vertical="center" wrapText="1"/>
    </xf>
    <xf numFmtId="0" fontId="1" fillId="0" borderId="0" xfId="0" applyFont="1" applyAlignment="1">
      <alignment horizontal="center" vertical="center" wrapText="1"/>
    </xf>
    <xf numFmtId="0" fontId="0" fillId="33" borderId="29" xfId="0" applyFill="1" applyBorder="1" applyAlignment="1">
      <alignment vertical="center" wrapText="1"/>
    </xf>
    <xf numFmtId="0" fontId="0" fillId="24" borderId="0" xfId="0" applyFill="1" applyBorder="1" applyAlignment="1">
      <alignment horizontal="center" vertical="center" wrapText="1"/>
    </xf>
    <xf numFmtId="0" fontId="1" fillId="0" borderId="0" xfId="0" applyFont="1" applyBorder="1" applyAlignment="1">
      <alignment horizontal="center" vertical="center" wrapText="1"/>
    </xf>
    <xf numFmtId="0" fontId="1" fillId="34"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0" fillId="33" borderId="29" xfId="0" applyFill="1" applyBorder="1" applyAlignment="1">
      <alignment horizontal="center" vertical="center" wrapText="1"/>
    </xf>
    <xf numFmtId="0" fontId="0" fillId="25" borderId="32" xfId="0" applyFont="1" applyFill="1" applyBorder="1" applyAlignment="1">
      <alignment horizontal="center" vertical="center"/>
    </xf>
    <xf numFmtId="0" fontId="0" fillId="24" borderId="32" xfId="0" applyFont="1" applyFill="1" applyBorder="1" applyAlignment="1">
      <alignment horizontal="center" vertical="center" wrapText="1"/>
    </xf>
    <xf numFmtId="0" fontId="0" fillId="33" borderId="29" xfId="0" applyFill="1" applyBorder="1" applyAlignment="1">
      <alignment vertical="center"/>
    </xf>
    <xf numFmtId="0" fontId="1" fillId="0" borderId="29" xfId="0" applyFont="1" applyBorder="1" applyAlignment="1">
      <alignment horizontal="center" vertical="center"/>
    </xf>
    <xf numFmtId="0" fontId="147" fillId="0" borderId="29" xfId="0" applyFont="1" applyBorder="1" applyAlignment="1">
      <alignment horizontal="center" vertical="center"/>
    </xf>
    <xf numFmtId="0" fontId="4" fillId="35" borderId="0" xfId="0" applyFont="1" applyFill="1" applyBorder="1" applyAlignment="1">
      <alignment horizontal="center" vertical="center"/>
    </xf>
    <xf numFmtId="0" fontId="4" fillId="36" borderId="0" xfId="0" applyFont="1" applyFill="1" applyBorder="1" applyAlignment="1">
      <alignment horizontal="center" vertical="center"/>
    </xf>
    <xf numFmtId="0" fontId="2" fillId="36" borderId="0" xfId="0" applyFont="1" applyFill="1" applyBorder="1" applyAlignment="1">
      <alignment horizontal="center" textRotation="90" wrapText="1" shrinkToFit="1"/>
    </xf>
    <xf numFmtId="0" fontId="4" fillId="37" borderId="0" xfId="0" applyFont="1" applyFill="1" applyBorder="1" applyAlignment="1">
      <alignment horizontal="center" vertical="center"/>
    </xf>
    <xf numFmtId="0" fontId="4" fillId="38" borderId="0" xfId="0" applyFont="1" applyFill="1" applyBorder="1" applyAlignment="1">
      <alignment horizontal="center" vertical="center"/>
    </xf>
    <xf numFmtId="0" fontId="2" fillId="38" borderId="0" xfId="0" applyFont="1" applyFill="1" applyBorder="1" applyAlignment="1">
      <alignment horizontal="center" textRotation="90" wrapText="1" shrinkToFit="1"/>
    </xf>
    <xf numFmtId="0" fontId="4" fillId="39" borderId="0" xfId="0" applyFont="1" applyFill="1" applyBorder="1" applyAlignment="1">
      <alignment horizontal="center" vertical="center"/>
    </xf>
    <xf numFmtId="0" fontId="148" fillId="38" borderId="32" xfId="0" applyFont="1" applyFill="1" applyBorder="1" applyAlignment="1">
      <alignment vertical="center"/>
    </xf>
    <xf numFmtId="0" fontId="0" fillId="38" borderId="31" xfId="0" applyFill="1" applyBorder="1" applyAlignment="1">
      <alignment horizontal="center" vertical="center"/>
    </xf>
    <xf numFmtId="0" fontId="1" fillId="0" borderId="32" xfId="0" applyFont="1" applyBorder="1" applyAlignment="1">
      <alignment vertical="center" wrapText="1"/>
    </xf>
    <xf numFmtId="0" fontId="1" fillId="4" borderId="0" xfId="0" applyFont="1" applyFill="1" applyBorder="1" applyAlignment="1">
      <alignment horizontal="center" vertical="center" wrapText="1"/>
    </xf>
    <xf numFmtId="0" fontId="4" fillId="40" borderId="0" xfId="0" applyFont="1" applyFill="1" applyBorder="1" applyAlignment="1">
      <alignment horizontal="center" vertical="center"/>
    </xf>
    <xf numFmtId="0" fontId="2" fillId="40" borderId="0" xfId="0" applyFont="1" applyFill="1" applyBorder="1" applyAlignment="1">
      <alignment horizontal="center" textRotation="90" wrapText="1" shrinkToFit="1"/>
    </xf>
    <xf numFmtId="0" fontId="2" fillId="41" borderId="0" xfId="0" applyFont="1" applyFill="1" applyBorder="1" applyAlignment="1">
      <alignment horizontal="center" textRotation="90" wrapText="1" shrinkToFit="1"/>
    </xf>
    <xf numFmtId="9" fontId="4" fillId="42" borderId="0" xfId="0" applyNumberFormat="1" applyFont="1" applyFill="1" applyBorder="1" applyAlignment="1">
      <alignment horizontal="center" vertical="center"/>
    </xf>
    <xf numFmtId="9" fontId="0" fillId="0" borderId="0" xfId="0" applyNumberFormat="1" applyBorder="1" applyAlignment="1">
      <alignment horizontal="center" vertical="center"/>
    </xf>
    <xf numFmtId="9" fontId="2" fillId="42" borderId="0" xfId="0" applyNumberFormat="1" applyFont="1" applyFill="1" applyBorder="1" applyAlignment="1">
      <alignment horizontal="center" textRotation="90" wrapText="1" shrinkToFit="1"/>
    </xf>
    <xf numFmtId="0" fontId="149" fillId="0" borderId="0" xfId="0" applyFont="1" applyBorder="1" applyAlignment="1">
      <alignment horizontal="center" vertical="center"/>
    </xf>
    <xf numFmtId="0" fontId="150" fillId="40" borderId="0" xfId="0" applyFont="1" applyFill="1" applyBorder="1" applyAlignment="1">
      <alignment horizontal="center" vertical="center"/>
    </xf>
    <xf numFmtId="9" fontId="151" fillId="40" borderId="0" xfId="0" applyNumberFormat="1" applyFont="1" applyFill="1" applyBorder="1" applyAlignment="1">
      <alignment horizontal="center" vertical="center"/>
    </xf>
    <xf numFmtId="9" fontId="152" fillId="0" borderId="0" xfId="0" applyNumberFormat="1" applyFont="1" applyBorder="1" applyAlignment="1">
      <alignment horizontal="center" vertical="center"/>
    </xf>
    <xf numFmtId="0" fontId="153" fillId="40" borderId="0" xfId="0" applyFont="1" applyFill="1" applyBorder="1" applyAlignment="1">
      <alignment horizontal="center" vertical="center"/>
    </xf>
    <xf numFmtId="9" fontId="154" fillId="40" borderId="0" xfId="0" applyNumberFormat="1" applyFont="1" applyFill="1" applyBorder="1" applyAlignment="1">
      <alignment horizontal="center" vertical="center"/>
    </xf>
    <xf numFmtId="9" fontId="155" fillId="0" borderId="0" xfId="0" applyNumberFormat="1" applyFont="1" applyBorder="1" applyAlignment="1">
      <alignment horizontal="center" vertical="center"/>
    </xf>
    <xf numFmtId="0" fontId="156" fillId="40" borderId="0" xfId="0" applyFont="1" applyFill="1" applyBorder="1" applyAlignment="1">
      <alignment horizontal="center" vertical="center"/>
    </xf>
    <xf numFmtId="9" fontId="157" fillId="40" borderId="0" xfId="0" applyNumberFormat="1" applyFont="1" applyFill="1" applyBorder="1" applyAlignment="1">
      <alignment horizontal="center" vertical="center"/>
    </xf>
    <xf numFmtId="9" fontId="158" fillId="0" borderId="0" xfId="0" applyNumberFormat="1" applyFont="1" applyBorder="1" applyAlignment="1">
      <alignment horizontal="center" vertical="center"/>
    </xf>
    <xf numFmtId="3" fontId="9" fillId="41" borderId="0" xfId="0" applyNumberFormat="1" applyFont="1" applyFill="1" applyBorder="1" applyAlignment="1">
      <alignment horizontal="center" vertical="center" wrapText="1"/>
    </xf>
    <xf numFmtId="3" fontId="9" fillId="36" borderId="0" xfId="0" applyNumberFormat="1" applyFont="1" applyFill="1" applyBorder="1" applyAlignment="1">
      <alignment horizontal="center" vertical="center" wrapText="1"/>
    </xf>
    <xf numFmtId="0" fontId="4" fillId="43" borderId="0" xfId="0" applyFont="1" applyFill="1" applyBorder="1" applyAlignment="1">
      <alignment horizontal="center" vertical="center"/>
    </xf>
    <xf numFmtId="0" fontId="48" fillId="43" borderId="0" xfId="0" applyFont="1" applyFill="1" applyBorder="1" applyAlignment="1">
      <alignment horizontal="center" textRotation="90" wrapText="1" shrinkToFit="1"/>
    </xf>
    <xf numFmtId="0" fontId="48" fillId="35" borderId="0" xfId="0" applyFont="1" applyFill="1" applyBorder="1" applyAlignment="1">
      <alignment horizontal="center" textRotation="90" wrapText="1" shrinkToFit="1"/>
    </xf>
    <xf numFmtId="0" fontId="50" fillId="44" borderId="0" xfId="0" applyFont="1" applyFill="1" applyBorder="1" applyAlignment="1">
      <alignment horizontal="center" vertical="center" textRotation="90"/>
    </xf>
    <xf numFmtId="0" fontId="50" fillId="44" borderId="0" xfId="0" applyFont="1" applyFill="1" applyBorder="1" applyAlignment="1">
      <alignment horizontal="center" vertical="center" textRotation="90" wrapText="1" shrinkToFit="1"/>
    </xf>
    <xf numFmtId="0" fontId="47" fillId="44" borderId="0" xfId="0" applyFont="1" applyFill="1" applyBorder="1" applyAlignment="1">
      <alignment horizontal="center" vertical="center"/>
    </xf>
    <xf numFmtId="0" fontId="50" fillId="44" borderId="0" xfId="0" applyFont="1" applyFill="1" applyBorder="1" applyAlignment="1">
      <alignment horizontal="center" vertical="center"/>
    </xf>
    <xf numFmtId="0" fontId="50" fillId="44" borderId="0" xfId="0" applyFont="1" applyFill="1" applyBorder="1" applyAlignment="1">
      <alignment horizontal="center" vertical="center" textRotation="90" wrapText="1"/>
    </xf>
    <xf numFmtId="9" fontId="50" fillId="44" borderId="0" xfId="0" applyNumberFormat="1" applyFont="1" applyFill="1" applyBorder="1" applyAlignment="1">
      <alignment horizontal="center" vertical="center" textRotation="90" wrapText="1" shrinkToFit="1"/>
    </xf>
    <xf numFmtId="1" fontId="50" fillId="44" borderId="0" xfId="0" applyNumberFormat="1" applyFont="1" applyFill="1" applyBorder="1" applyAlignment="1">
      <alignment horizontal="center" vertical="center" textRotation="90" wrapText="1" shrinkToFit="1"/>
    </xf>
    <xf numFmtId="0" fontId="4" fillId="45" borderId="0" xfId="0" applyFont="1" applyFill="1" applyBorder="1" applyAlignment="1">
      <alignment horizontal="center" vertical="center"/>
    </xf>
    <xf numFmtId="0" fontId="6" fillId="45" borderId="0" xfId="0" applyFont="1" applyFill="1" applyBorder="1" applyAlignment="1">
      <alignment horizontal="center" textRotation="90" wrapText="1" shrinkToFit="1"/>
    </xf>
    <xf numFmtId="9" fontId="159" fillId="45" borderId="0" xfId="0" applyNumberFormat="1" applyFont="1" applyFill="1" applyBorder="1" applyAlignment="1">
      <alignment horizontal="center" vertical="center" wrapText="1"/>
    </xf>
    <xf numFmtId="0" fontId="4" fillId="31" borderId="0" xfId="0" applyFont="1" applyFill="1" applyBorder="1" applyAlignment="1">
      <alignment horizontal="center" vertical="center"/>
    </xf>
    <xf numFmtId="0" fontId="48" fillId="31" borderId="0" xfId="0" applyFont="1" applyFill="1" applyBorder="1" applyAlignment="1">
      <alignment horizontal="center" textRotation="90" wrapText="1" shrinkToFit="1"/>
    </xf>
    <xf numFmtId="0" fontId="9" fillId="31" borderId="0" xfId="0" applyFont="1" applyFill="1" applyBorder="1" applyAlignment="1">
      <alignment horizontal="center" vertical="center"/>
    </xf>
    <xf numFmtId="0" fontId="9" fillId="46" borderId="0" xfId="0" applyFont="1" applyFill="1" applyBorder="1" applyAlignment="1">
      <alignment horizontal="center" vertical="center"/>
    </xf>
    <xf numFmtId="0" fontId="48" fillId="46" borderId="0" xfId="0" applyFont="1" applyFill="1" applyBorder="1" applyAlignment="1">
      <alignment horizontal="center" textRotation="90" wrapText="1" shrinkToFit="1"/>
    </xf>
    <xf numFmtId="0" fontId="4" fillId="47" borderId="0" xfId="0" applyFont="1" applyFill="1" applyBorder="1" applyAlignment="1">
      <alignment horizontal="center" vertical="center"/>
    </xf>
    <xf numFmtId="0" fontId="48" fillId="47" borderId="0" xfId="0" applyFont="1" applyFill="1" applyBorder="1" applyAlignment="1">
      <alignment horizontal="center" textRotation="90" wrapText="1" shrinkToFit="1"/>
    </xf>
    <xf numFmtId="1" fontId="159" fillId="48" borderId="0" xfId="0" applyNumberFormat="1" applyFont="1" applyFill="1" applyBorder="1" applyAlignment="1">
      <alignment horizontal="center" vertical="center" wrapText="1"/>
    </xf>
    <xf numFmtId="1" fontId="4" fillId="48" borderId="0" xfId="0" applyNumberFormat="1" applyFont="1" applyFill="1" applyBorder="1" applyAlignment="1">
      <alignment horizontal="center" vertical="center"/>
    </xf>
    <xf numFmtId="1" fontId="48" fillId="48" borderId="0" xfId="0" applyNumberFormat="1" applyFont="1" applyFill="1" applyBorder="1" applyAlignment="1">
      <alignment horizontal="center" textRotation="90" wrapText="1" shrinkToFit="1"/>
    </xf>
    <xf numFmtId="0" fontId="2" fillId="49" borderId="0" xfId="0" applyFont="1" applyFill="1" applyBorder="1" applyAlignment="1">
      <alignment horizontal="center" textRotation="90" wrapText="1" shrinkToFit="1"/>
    </xf>
    <xf numFmtId="0" fontId="2" fillId="50" borderId="0" xfId="0" applyFont="1" applyFill="1" applyBorder="1" applyAlignment="1">
      <alignment horizontal="center" textRotation="90" wrapText="1" shrinkToFit="1"/>
    </xf>
    <xf numFmtId="0" fontId="160" fillId="51" borderId="0" xfId="0" applyFont="1" applyFill="1" applyBorder="1" applyAlignment="1">
      <alignment horizontal="center" textRotation="90" wrapText="1" shrinkToFit="1"/>
    </xf>
    <xf numFmtId="0" fontId="161" fillId="51" borderId="0" xfId="0" applyFont="1" applyFill="1" applyBorder="1" applyAlignment="1">
      <alignment horizontal="center" vertical="center"/>
    </xf>
    <xf numFmtId="0" fontId="48" fillId="52" borderId="0" xfId="0" applyFont="1" applyFill="1" applyBorder="1" applyAlignment="1">
      <alignment horizontal="center" textRotation="90" wrapText="1" shrinkToFit="1"/>
    </xf>
    <xf numFmtId="0" fontId="48" fillId="39" borderId="0" xfId="0" applyFont="1" applyFill="1" applyBorder="1" applyAlignment="1">
      <alignment horizontal="center" textRotation="90" wrapText="1" shrinkToFit="1"/>
    </xf>
    <xf numFmtId="0" fontId="2" fillId="53" borderId="0" xfId="0" applyFont="1" applyFill="1" applyBorder="1" applyAlignment="1">
      <alignment horizontal="center" textRotation="90" wrapText="1" shrinkToFit="1"/>
    </xf>
    <xf numFmtId="3" fontId="9" fillId="54" borderId="0" xfId="0" applyNumberFormat="1" applyFont="1" applyFill="1" applyBorder="1" applyAlignment="1">
      <alignment horizontal="center" vertical="center" wrapText="1"/>
    </xf>
    <xf numFmtId="3" fontId="153" fillId="54" borderId="0" xfId="0" applyNumberFormat="1" applyFont="1" applyFill="1" applyBorder="1" applyAlignment="1">
      <alignment horizontal="center" vertical="center" wrapText="1"/>
    </xf>
    <xf numFmtId="0" fontId="153" fillId="54" borderId="0" xfId="0" applyFont="1" applyFill="1" applyBorder="1" applyAlignment="1">
      <alignment horizontal="center" textRotation="90" wrapText="1" shrinkToFit="1"/>
    </xf>
    <xf numFmtId="3" fontId="1" fillId="5"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0" borderId="0" xfId="0" applyFont="1" applyFill="1" applyBorder="1" applyAlignment="1">
      <alignment horizontal="center" vertical="center" wrapText="1"/>
    </xf>
    <xf numFmtId="3" fontId="1" fillId="22"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quotePrefix="1">
      <alignment horizontal="center" vertical="center" wrapText="1"/>
    </xf>
    <xf numFmtId="3" fontId="1" fillId="5" borderId="0" xfId="0" applyNumberFormat="1" applyFont="1" applyFill="1" applyBorder="1" applyAlignment="1" quotePrefix="1">
      <alignment horizontal="center" vertical="center" wrapText="1"/>
    </xf>
    <xf numFmtId="3" fontId="1" fillId="0" borderId="0" xfId="0" applyNumberFormat="1" applyFont="1" applyFill="1" applyBorder="1" applyAlignment="1" quotePrefix="1">
      <alignment horizontal="center" vertical="center" wrapText="1"/>
    </xf>
    <xf numFmtId="9" fontId="1" fillId="31" borderId="0" xfId="0" applyNumberFormat="1" applyFont="1" applyFill="1" applyBorder="1" applyAlignment="1">
      <alignment horizontal="center" vertical="center" wrapText="1"/>
    </xf>
    <xf numFmtId="9" fontId="1" fillId="46" borderId="0" xfId="0" applyNumberFormat="1" applyFont="1" applyFill="1" applyBorder="1" applyAlignment="1">
      <alignment horizontal="center" vertical="center" wrapText="1"/>
    </xf>
    <xf numFmtId="9" fontId="1" fillId="47" borderId="0" xfId="0" applyNumberFormat="1" applyFont="1" applyFill="1" applyBorder="1" applyAlignment="1">
      <alignment horizontal="center" vertical="center" wrapText="1"/>
    </xf>
    <xf numFmtId="9" fontId="1" fillId="35" borderId="0" xfId="0" applyNumberFormat="1" applyFont="1" applyFill="1" applyBorder="1" applyAlignment="1">
      <alignment horizontal="center" vertical="center" wrapText="1"/>
    </xf>
    <xf numFmtId="0" fontId="1" fillId="20" borderId="0" xfId="0" applyFont="1" applyFill="1" applyBorder="1" applyAlignment="1" quotePrefix="1">
      <alignment horizontal="center" vertical="center" wrapText="1"/>
    </xf>
    <xf numFmtId="0" fontId="1" fillId="10" borderId="0" xfId="0" applyFont="1" applyFill="1" applyBorder="1" applyAlignment="1">
      <alignment horizontal="center" vertical="center" wrapText="1"/>
    </xf>
    <xf numFmtId="0" fontId="1" fillId="0" borderId="0" xfId="0" applyFont="1" applyFill="1" applyAlignment="1">
      <alignment horizontal="center" vertical="center" wrapText="1"/>
    </xf>
    <xf numFmtId="1" fontId="1" fillId="0" borderId="0" xfId="0" applyNumberFormat="1" applyFont="1" applyFill="1" applyBorder="1" applyAlignment="1" quotePrefix="1">
      <alignment horizontal="center" vertical="center" wrapText="1"/>
    </xf>
    <xf numFmtId="164" fontId="1" fillId="0" borderId="0" xfId="0" applyNumberFormat="1"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44" borderId="0" xfId="0" applyFont="1" applyFill="1" applyBorder="1" applyAlignment="1">
      <alignment horizontal="center" vertical="center"/>
    </xf>
    <xf numFmtId="0" fontId="14" fillId="44" borderId="0" xfId="0" applyFont="1" applyFill="1" applyBorder="1" applyAlignment="1">
      <alignment horizontal="center" vertical="center" textRotation="90"/>
    </xf>
    <xf numFmtId="0" fontId="14" fillId="44" borderId="0" xfId="0" applyFont="1" applyFill="1" applyBorder="1" applyAlignment="1">
      <alignment horizontal="center" vertical="center"/>
    </xf>
    <xf numFmtId="0" fontId="14" fillId="44" borderId="0" xfId="0" applyFont="1" applyFill="1" applyBorder="1" applyAlignment="1">
      <alignment horizontal="center" vertical="center" textRotation="90" wrapText="1"/>
    </xf>
    <xf numFmtId="0" fontId="14" fillId="44" borderId="0" xfId="0" applyFont="1" applyFill="1" applyBorder="1" applyAlignment="1">
      <alignment horizontal="center" vertical="center" textRotation="90" wrapText="1" shrinkToFit="1"/>
    </xf>
    <xf numFmtId="9" fontId="14" fillId="44" borderId="0" xfId="0" applyNumberFormat="1" applyFont="1" applyFill="1" applyBorder="1" applyAlignment="1">
      <alignment horizontal="center" vertical="center" textRotation="90" wrapText="1" shrinkToFit="1"/>
    </xf>
    <xf numFmtId="1" fontId="14" fillId="44" borderId="0" xfId="0" applyNumberFormat="1" applyFont="1" applyFill="1" applyBorder="1" applyAlignment="1">
      <alignment horizontal="center" vertical="center" textRotation="90" wrapText="1" shrinkToFit="1"/>
    </xf>
    <xf numFmtId="0" fontId="1" fillId="0" borderId="0" xfId="0" applyFont="1" applyFill="1" applyBorder="1" applyAlignment="1">
      <alignment horizontal="center" vertical="center"/>
    </xf>
    <xf numFmtId="9" fontId="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50" fillId="44" borderId="0" xfId="0" applyFont="1" applyFill="1" applyBorder="1" applyAlignment="1">
      <alignment horizontal="center" vertical="center" textRotation="90" wrapText="1" shrinkToFit="1"/>
    </xf>
    <xf numFmtId="0" fontId="152" fillId="0" borderId="0" xfId="0" applyFont="1" applyBorder="1" applyAlignment="1">
      <alignment horizontal="center" vertical="center"/>
    </xf>
    <xf numFmtId="3" fontId="150" fillId="50" borderId="0" xfId="0" applyNumberFormat="1" applyFont="1" applyFill="1" applyBorder="1" applyAlignment="1">
      <alignment horizontal="center" vertical="center" wrapText="1"/>
    </xf>
    <xf numFmtId="0" fontId="150" fillId="50" borderId="0" xfId="0" applyFont="1" applyFill="1" applyBorder="1" applyAlignment="1">
      <alignment horizontal="center" textRotation="90" wrapText="1" shrinkToFit="1"/>
    </xf>
    <xf numFmtId="0" fontId="162" fillId="44" borderId="0" xfId="0" applyFont="1" applyFill="1" applyBorder="1" applyAlignment="1">
      <alignment horizontal="center" vertical="center" textRotation="90" wrapText="1" shrinkToFit="1"/>
    </xf>
    <xf numFmtId="3" fontId="163" fillId="50" borderId="0" xfId="0" applyNumberFormat="1" applyFont="1" applyFill="1" applyBorder="1" applyAlignment="1">
      <alignment horizontal="center" vertical="center" wrapText="1"/>
    </xf>
    <xf numFmtId="0" fontId="151" fillId="44" borderId="0" xfId="0" applyFont="1" applyFill="1" applyBorder="1" applyAlignment="1">
      <alignment horizontal="center" vertical="center" textRotation="90" wrapText="1" shrinkToFit="1"/>
    </xf>
    <xf numFmtId="0" fontId="163" fillId="0" borderId="0" xfId="0" applyFont="1" applyBorder="1" applyAlignment="1">
      <alignment horizontal="center" vertical="center"/>
    </xf>
    <xf numFmtId="9" fontId="164" fillId="54" borderId="0" xfId="0" applyNumberFormat="1" applyFont="1" applyFill="1" applyBorder="1" applyAlignment="1">
      <alignment horizontal="center" vertical="center" wrapText="1"/>
    </xf>
    <xf numFmtId="0" fontId="48" fillId="35" borderId="0" xfId="0" applyNumberFormat="1" applyFont="1" applyFill="1" applyBorder="1" applyAlignment="1">
      <alignment horizontal="center" vertical="center"/>
    </xf>
    <xf numFmtId="0" fontId="14" fillId="35" borderId="0" xfId="0" applyFont="1" applyFill="1" applyBorder="1" applyAlignment="1">
      <alignment horizontal="center" textRotation="90" wrapText="1" shrinkToFit="1"/>
    </xf>
    <xf numFmtId="0" fontId="14" fillId="39" borderId="0" xfId="0" applyFont="1" applyFill="1" applyBorder="1" applyAlignment="1">
      <alignment horizontal="center" textRotation="90" wrapText="1" shrinkToFit="1"/>
    </xf>
    <xf numFmtId="0" fontId="14" fillId="55" borderId="0" xfId="0" applyFont="1" applyFill="1" applyBorder="1" applyAlignment="1">
      <alignment horizontal="center" textRotation="90" wrapText="1" shrinkToFit="1"/>
    </xf>
    <xf numFmtId="0" fontId="14" fillId="56" borderId="0" xfId="0" applyFont="1" applyFill="1" applyBorder="1" applyAlignment="1">
      <alignment horizontal="center" textRotation="90" wrapText="1" shrinkToFit="1"/>
    </xf>
    <xf numFmtId="0" fontId="14" fillId="57" borderId="0" xfId="0" applyFont="1" applyFill="1" applyBorder="1" applyAlignment="1">
      <alignment horizontal="center" textRotation="90" wrapText="1" shrinkToFit="1"/>
    </xf>
    <xf numFmtId="0" fontId="14" fillId="45" borderId="0" xfId="0" applyFont="1" applyFill="1" applyBorder="1" applyAlignment="1">
      <alignment horizontal="center" textRotation="90" wrapText="1" shrinkToFit="1"/>
    </xf>
    <xf numFmtId="0" fontId="1" fillId="58" borderId="0" xfId="0" applyFont="1" applyFill="1" applyBorder="1" applyAlignment="1">
      <alignment horizontal="center" vertical="center"/>
    </xf>
    <xf numFmtId="3" fontId="9" fillId="58" borderId="0" xfId="0" applyNumberFormat="1" applyFont="1" applyFill="1" applyBorder="1" applyAlignment="1">
      <alignment horizontal="center" vertical="center" wrapText="1"/>
    </xf>
    <xf numFmtId="0" fontId="14" fillId="58" borderId="0" xfId="0" applyFont="1" applyFill="1" applyBorder="1" applyAlignment="1">
      <alignment horizontal="center" textRotation="90" wrapText="1" shrinkToFit="1"/>
    </xf>
    <xf numFmtId="0" fontId="14" fillId="20" borderId="0" xfId="0" applyFont="1" applyFill="1" applyBorder="1" applyAlignment="1">
      <alignment horizontal="center" vertical="center" textRotation="91" wrapText="1" shrinkToFit="1"/>
    </xf>
    <xf numFmtId="0" fontId="1" fillId="0" borderId="0" xfId="0" applyFont="1" applyFill="1" applyBorder="1" applyAlignment="1">
      <alignment horizontal="center" vertical="center" textRotation="91" wrapText="1" shrinkToFit="1"/>
    </xf>
    <xf numFmtId="0" fontId="1" fillId="4" borderId="0" xfId="0" applyFont="1" applyFill="1" applyBorder="1" applyAlignment="1">
      <alignment horizontal="center" vertical="center" textRotation="91" wrapText="1"/>
    </xf>
    <xf numFmtId="0" fontId="1" fillId="5" borderId="0" xfId="0" applyFont="1" applyFill="1" applyBorder="1" applyAlignment="1">
      <alignment horizontal="center" vertical="center" textRotation="91" wrapText="1" shrinkToFit="1"/>
    </xf>
    <xf numFmtId="0" fontId="1" fillId="3" borderId="0" xfId="0" applyFont="1" applyFill="1" applyBorder="1" applyAlignment="1">
      <alignment horizontal="center" vertical="center" textRotation="91" wrapText="1" shrinkToFit="1"/>
    </xf>
    <xf numFmtId="0" fontId="1" fillId="38" borderId="0" xfId="0" applyFont="1" applyFill="1" applyBorder="1" applyAlignment="1">
      <alignment horizontal="center" vertical="center" textRotation="91" wrapText="1" shrinkToFit="1"/>
    </xf>
    <xf numFmtId="0" fontId="1" fillId="0" borderId="0" xfId="0" applyFont="1" applyBorder="1" applyAlignment="1">
      <alignment horizontal="center" vertical="center" textRotation="91" wrapText="1" shrinkToFit="1"/>
    </xf>
    <xf numFmtId="0" fontId="1" fillId="22" borderId="0" xfId="0" applyFont="1" applyFill="1" applyBorder="1" applyAlignment="1">
      <alignment horizontal="center" vertical="center" textRotation="91" wrapText="1" shrinkToFit="1"/>
    </xf>
    <xf numFmtId="0" fontId="1" fillId="28" borderId="0" xfId="0" applyFont="1" applyFill="1" applyBorder="1" applyAlignment="1">
      <alignment horizontal="center" vertical="center" textRotation="91" wrapText="1" shrinkToFit="1"/>
    </xf>
    <xf numFmtId="0" fontId="1" fillId="24" borderId="0" xfId="0" applyFont="1" applyFill="1" applyBorder="1" applyAlignment="1">
      <alignment horizontal="center" vertical="center" textRotation="91" wrapText="1" shrinkToFit="1"/>
    </xf>
    <xf numFmtId="0" fontId="1" fillId="40" borderId="0" xfId="0" applyFont="1" applyFill="1" applyBorder="1" applyAlignment="1">
      <alignment horizontal="center" vertical="center" textRotation="91" wrapText="1" shrinkToFit="1"/>
    </xf>
    <xf numFmtId="9" fontId="1" fillId="42" borderId="0" xfId="0" applyNumberFormat="1" applyFont="1" applyFill="1" applyBorder="1" applyAlignment="1">
      <alignment horizontal="center" vertical="center" textRotation="91" wrapText="1" shrinkToFit="1"/>
    </xf>
    <xf numFmtId="0" fontId="1" fillId="25" borderId="0" xfId="0" applyFont="1" applyFill="1" applyBorder="1" applyAlignment="1">
      <alignment horizontal="center" vertical="center" textRotation="91" wrapText="1" shrinkToFit="1"/>
    </xf>
    <xf numFmtId="0" fontId="1" fillId="21" borderId="0" xfId="0" applyFont="1" applyFill="1" applyBorder="1" applyAlignment="1">
      <alignment horizontal="center" vertical="center" textRotation="91" wrapText="1" shrinkToFit="1"/>
    </xf>
    <xf numFmtId="0" fontId="1" fillId="20" borderId="0" xfId="0" applyFont="1" applyFill="1" applyBorder="1" applyAlignment="1">
      <alignment horizontal="center" vertical="center" textRotation="91" wrapText="1" shrinkToFit="1"/>
    </xf>
    <xf numFmtId="0" fontId="1" fillId="7" borderId="0" xfId="0" applyFont="1" applyFill="1" applyBorder="1" applyAlignment="1">
      <alignment horizontal="center" vertical="center" textRotation="91" wrapText="1" shrinkToFit="1"/>
    </xf>
    <xf numFmtId="0" fontId="1" fillId="4" borderId="0" xfId="0" applyFont="1" applyFill="1" applyBorder="1" applyAlignment="1">
      <alignment horizontal="center" vertical="center" textRotation="91" wrapText="1" shrinkToFit="1"/>
    </xf>
    <xf numFmtId="0" fontId="1" fillId="47" borderId="0" xfId="0" applyFont="1" applyFill="1" applyBorder="1" applyAlignment="1">
      <alignment horizontal="center" vertical="center" textRotation="91" wrapText="1" shrinkToFit="1"/>
    </xf>
    <xf numFmtId="0" fontId="1" fillId="50" borderId="0" xfId="0" applyFont="1" applyFill="1" applyBorder="1" applyAlignment="1">
      <alignment horizontal="center" vertical="center" textRotation="91" wrapText="1" shrinkToFit="1"/>
    </xf>
    <xf numFmtId="0" fontId="1" fillId="41" borderId="0" xfId="0" applyFont="1" applyFill="1" applyBorder="1" applyAlignment="1">
      <alignment horizontal="center" vertical="center" textRotation="91" wrapText="1" shrinkToFit="1"/>
    </xf>
    <xf numFmtId="1" fontId="1" fillId="28" borderId="0" xfId="0" applyNumberFormat="1" applyFont="1" applyFill="1" applyBorder="1" applyAlignment="1">
      <alignment horizontal="center" vertical="center" textRotation="91" wrapText="1" shrinkToFit="1"/>
    </xf>
    <xf numFmtId="1" fontId="1" fillId="48" borderId="0" xfId="0" applyNumberFormat="1" applyFont="1" applyFill="1" applyBorder="1" applyAlignment="1">
      <alignment horizontal="center" vertical="center" textRotation="91" wrapText="1" shrinkToFit="1"/>
    </xf>
    <xf numFmtId="0" fontId="1" fillId="11" borderId="0" xfId="0" applyFont="1" applyFill="1" applyBorder="1" applyAlignment="1">
      <alignment horizontal="center" vertical="center" textRotation="91" wrapText="1" shrinkToFit="1"/>
    </xf>
    <xf numFmtId="0" fontId="1" fillId="43" borderId="0" xfId="0" applyFont="1" applyFill="1" applyBorder="1" applyAlignment="1">
      <alignment horizontal="center" vertical="center" textRotation="91" wrapText="1" shrinkToFit="1"/>
    </xf>
    <xf numFmtId="0" fontId="1" fillId="58" borderId="0" xfId="0" applyFont="1" applyFill="1" applyBorder="1" applyAlignment="1">
      <alignment horizontal="center" vertical="center" textRotation="91" wrapText="1" shrinkToFit="1"/>
    </xf>
    <xf numFmtId="0" fontId="1" fillId="17" borderId="0" xfId="0" applyFont="1" applyFill="1" applyBorder="1" applyAlignment="1">
      <alignment horizontal="center" vertical="center" textRotation="91" wrapText="1" shrinkToFit="1"/>
    </xf>
    <xf numFmtId="9" fontId="1" fillId="25" borderId="0" xfId="0" applyNumberFormat="1" applyFont="1" applyFill="1" applyBorder="1" applyAlignment="1">
      <alignment horizontal="center" vertical="center" textRotation="91" wrapText="1" shrinkToFit="1"/>
    </xf>
    <xf numFmtId="9" fontId="1" fillId="45" borderId="0" xfId="0" applyNumberFormat="1" applyFont="1" applyFill="1" applyBorder="1" applyAlignment="1">
      <alignment horizontal="center" vertical="center" textRotation="91" wrapText="1" shrinkToFit="1"/>
    </xf>
    <xf numFmtId="9" fontId="1" fillId="24" borderId="0" xfId="0" applyNumberFormat="1" applyFont="1" applyFill="1" applyBorder="1" applyAlignment="1">
      <alignment horizontal="center" vertical="center" textRotation="91" wrapText="1" shrinkToFit="1"/>
    </xf>
    <xf numFmtId="9" fontId="1" fillId="21" borderId="0" xfId="0" applyNumberFormat="1" applyFont="1" applyFill="1" applyBorder="1" applyAlignment="1">
      <alignment horizontal="center" vertical="center" textRotation="91" wrapText="1" shrinkToFit="1"/>
    </xf>
    <xf numFmtId="9" fontId="1" fillId="20" borderId="0" xfId="0" applyNumberFormat="1" applyFont="1" applyFill="1" applyBorder="1" applyAlignment="1">
      <alignment horizontal="center" vertical="center" textRotation="91" wrapText="1" shrinkToFit="1"/>
    </xf>
    <xf numFmtId="9" fontId="1" fillId="7" borderId="0" xfId="0" applyNumberFormat="1" applyFont="1" applyFill="1" applyBorder="1" applyAlignment="1">
      <alignment horizontal="center" vertical="center" textRotation="91" wrapText="1" shrinkToFit="1"/>
    </xf>
    <xf numFmtId="9" fontId="165" fillId="38" borderId="0" xfId="0" applyNumberFormat="1" applyFont="1" applyFill="1" applyBorder="1" applyAlignment="1">
      <alignment horizontal="center" vertical="center" textRotation="91" wrapText="1" shrinkToFit="1"/>
    </xf>
    <xf numFmtId="9" fontId="1" fillId="0" borderId="0" xfId="0" applyNumberFormat="1" applyFont="1" applyFill="1" applyBorder="1" applyAlignment="1">
      <alignment horizontal="center" vertical="center" textRotation="91" wrapText="1" shrinkToFit="1"/>
    </xf>
    <xf numFmtId="9" fontId="1" fillId="31" borderId="0" xfId="0" applyNumberFormat="1" applyFont="1" applyFill="1" applyBorder="1" applyAlignment="1">
      <alignment horizontal="center" vertical="center" textRotation="91" wrapText="1" shrinkToFit="1"/>
    </xf>
    <xf numFmtId="9" fontId="1" fillId="5" borderId="0" xfId="0" applyNumberFormat="1" applyFont="1" applyFill="1" applyBorder="1" applyAlignment="1">
      <alignment horizontal="center" vertical="center" textRotation="91" wrapText="1" shrinkToFit="1"/>
    </xf>
    <xf numFmtId="9" fontId="1" fillId="4" borderId="0" xfId="0" applyNumberFormat="1" applyFont="1" applyFill="1" applyBorder="1" applyAlignment="1">
      <alignment horizontal="center" vertical="center" textRotation="91" wrapText="1" shrinkToFit="1"/>
    </xf>
    <xf numFmtId="9" fontId="1" fillId="46" borderId="0" xfId="0" applyNumberFormat="1" applyFont="1" applyFill="1" applyBorder="1" applyAlignment="1">
      <alignment horizontal="center" vertical="center" textRotation="91" wrapText="1" shrinkToFit="1"/>
    </xf>
    <xf numFmtId="9" fontId="1" fillId="47" borderId="0" xfId="0" applyNumberFormat="1" applyFont="1" applyFill="1" applyBorder="1" applyAlignment="1">
      <alignment horizontal="center" vertical="center" textRotation="91" wrapText="1" shrinkToFit="1"/>
    </xf>
    <xf numFmtId="9" fontId="166" fillId="51" borderId="0" xfId="0" applyNumberFormat="1" applyFont="1" applyFill="1" applyBorder="1" applyAlignment="1">
      <alignment horizontal="center" vertical="center" textRotation="91" wrapText="1" shrinkToFit="1"/>
    </xf>
    <xf numFmtId="0" fontId="167" fillId="24" borderId="0" xfId="0" applyFont="1" applyFill="1" applyBorder="1" applyAlignment="1">
      <alignment horizontal="center" textRotation="90" wrapText="1" shrinkToFit="1"/>
    </xf>
    <xf numFmtId="9" fontId="1" fillId="35" borderId="0" xfId="0" applyNumberFormat="1" applyFont="1" applyFill="1" applyBorder="1" applyAlignment="1">
      <alignment horizontal="center" vertical="center" textRotation="91" wrapText="1" shrinkToFit="1"/>
    </xf>
    <xf numFmtId="0" fontId="167" fillId="36" borderId="0" xfId="0" applyFont="1" applyFill="1" applyBorder="1" applyAlignment="1">
      <alignment horizontal="center" textRotation="90" wrapText="1" shrinkToFit="1"/>
    </xf>
    <xf numFmtId="9" fontId="164" fillId="36" borderId="0" xfId="0" applyNumberFormat="1" applyFont="1" applyFill="1" applyBorder="1" applyAlignment="1">
      <alignment horizontal="center" vertical="center" textRotation="91" wrapText="1" shrinkToFit="1"/>
    </xf>
    <xf numFmtId="0" fontId="1" fillId="53" borderId="0" xfId="0" applyFont="1" applyFill="1" applyBorder="1" applyAlignment="1">
      <alignment horizontal="center" vertical="center" textRotation="91" wrapText="1" shrinkToFit="1"/>
    </xf>
    <xf numFmtId="9" fontId="1" fillId="39" borderId="0" xfId="0" applyNumberFormat="1" applyFont="1" applyFill="1" applyBorder="1" applyAlignment="1">
      <alignment horizontal="center" vertical="center" textRotation="91" wrapText="1" shrinkToFit="1"/>
    </xf>
    <xf numFmtId="9" fontId="1" fillId="54" borderId="0" xfId="0" applyNumberFormat="1" applyFont="1" applyFill="1" applyBorder="1" applyAlignment="1">
      <alignment horizontal="center" vertical="center" textRotation="91" wrapText="1" shrinkToFit="1"/>
    </xf>
    <xf numFmtId="9" fontId="1" fillId="50" borderId="0" xfId="0" applyNumberFormat="1" applyFont="1" applyFill="1" applyBorder="1" applyAlignment="1">
      <alignment horizontal="center" vertical="center" textRotation="91" wrapText="1" shrinkToFit="1"/>
    </xf>
    <xf numFmtId="1" fontId="49" fillId="53" borderId="0" xfId="0" applyNumberFormat="1" applyFont="1" applyFill="1" applyBorder="1" applyAlignment="1">
      <alignment horizontal="center" vertical="center" wrapText="1"/>
    </xf>
    <xf numFmtId="0" fontId="46" fillId="40" borderId="0" xfId="0" applyFont="1" applyFill="1" applyBorder="1" applyAlignment="1">
      <alignment horizontal="center" vertical="center" wrapText="1"/>
    </xf>
    <xf numFmtId="9" fontId="45" fillId="42" borderId="0" xfId="0" applyNumberFormat="1" applyFont="1" applyFill="1" applyBorder="1" applyAlignment="1">
      <alignment horizontal="center" vertical="center" wrapText="1"/>
    </xf>
    <xf numFmtId="0" fontId="1" fillId="58" borderId="0" xfId="0" applyFont="1" applyFill="1" applyBorder="1" applyAlignment="1">
      <alignment horizontal="center" vertical="center" textRotation="90" wrapText="1" shrinkToFit="1"/>
    </xf>
    <xf numFmtId="0" fontId="1" fillId="27" borderId="0" xfId="0" applyFont="1" applyFill="1" applyBorder="1" applyAlignment="1">
      <alignment horizontal="center" vertical="center" wrapText="1"/>
    </xf>
    <xf numFmtId="9" fontId="46" fillId="42" borderId="0" xfId="0" applyNumberFormat="1" applyFont="1" applyFill="1" applyBorder="1" applyAlignment="1">
      <alignment horizontal="center" vertical="center" wrapText="1"/>
    </xf>
    <xf numFmtId="0" fontId="1" fillId="47" borderId="0" xfId="0" applyFont="1" applyFill="1" applyBorder="1" applyAlignment="1">
      <alignment horizontal="center" vertical="center" wrapText="1"/>
    </xf>
    <xf numFmtId="9" fontId="45" fillId="35" borderId="0" xfId="0" applyNumberFormat="1" applyFont="1" applyFill="1" applyBorder="1" applyAlignment="1">
      <alignment horizontal="center" vertical="center" wrapText="1"/>
    </xf>
    <xf numFmtId="9" fontId="45" fillId="39" borderId="0" xfId="0" applyNumberFormat="1" applyFont="1" applyFill="1" applyBorder="1" applyAlignment="1">
      <alignment horizontal="center" vertical="center" wrapText="1"/>
    </xf>
    <xf numFmtId="0" fontId="1" fillId="43"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27" borderId="0" xfId="0" applyFont="1" applyFill="1" applyBorder="1" applyAlignment="1">
      <alignment horizontal="center" vertical="center" textRotation="91" wrapText="1"/>
    </xf>
    <xf numFmtId="0" fontId="50" fillId="44" borderId="0" xfId="0" applyNumberFormat="1" applyFont="1" applyFill="1" applyBorder="1" applyAlignment="1">
      <alignment horizontal="center" vertical="center" textRotation="90" wrapText="1" shrinkToFit="1"/>
    </xf>
    <xf numFmtId="0" fontId="1" fillId="0" borderId="0" xfId="0" applyNumberFormat="1" applyFont="1" applyFill="1" applyBorder="1" applyAlignment="1">
      <alignment horizontal="center" vertical="center" wrapText="1"/>
    </xf>
    <xf numFmtId="0" fontId="50" fillId="44" borderId="0" xfId="0" applyNumberFormat="1" applyFont="1" applyFill="1" applyBorder="1" applyAlignment="1">
      <alignment horizontal="center" vertical="center" textRotation="90" wrapText="1" shrinkToFit="1"/>
    </xf>
    <xf numFmtId="0" fontId="14" fillId="35" borderId="0" xfId="0" applyNumberFormat="1" applyFont="1" applyFill="1" applyBorder="1" applyAlignment="1">
      <alignment horizontal="center" vertical="center" textRotation="91" wrapText="1"/>
    </xf>
    <xf numFmtId="0" fontId="14" fillId="39" borderId="0" xfId="0" applyNumberFormat="1" applyFont="1" applyFill="1" applyBorder="1" applyAlignment="1">
      <alignment horizontal="center" vertical="center" textRotation="91" wrapText="1"/>
    </xf>
    <xf numFmtId="0" fontId="14" fillId="55" borderId="0" xfId="0" applyNumberFormat="1" applyFont="1" applyFill="1" applyBorder="1" applyAlignment="1">
      <alignment horizontal="center" vertical="center" textRotation="91" wrapText="1"/>
    </xf>
    <xf numFmtId="0" fontId="14" fillId="56" borderId="0" xfId="0" applyNumberFormat="1" applyFont="1" applyFill="1" applyBorder="1" applyAlignment="1">
      <alignment horizontal="center" vertical="center" textRotation="91" wrapText="1"/>
    </xf>
    <xf numFmtId="0" fontId="14" fillId="57" borderId="0" xfId="0" applyNumberFormat="1" applyFont="1" applyFill="1" applyBorder="1" applyAlignment="1">
      <alignment horizontal="center" vertical="center" textRotation="91" wrapText="1"/>
    </xf>
    <xf numFmtId="0" fontId="14" fillId="45" borderId="0" xfId="0" applyNumberFormat="1" applyFont="1" applyFill="1" applyBorder="1" applyAlignment="1">
      <alignment horizontal="center" vertical="center" textRotation="91" wrapText="1"/>
    </xf>
    <xf numFmtId="0" fontId="14" fillId="0" borderId="0" xfId="0" applyNumberFormat="1" applyFont="1" applyFill="1" applyBorder="1" applyAlignment="1">
      <alignment horizontal="center" vertical="center" wrapText="1"/>
    </xf>
    <xf numFmtId="0" fontId="2" fillId="44" borderId="0" xfId="0" applyFont="1" applyFill="1" applyBorder="1" applyAlignment="1">
      <alignment horizontal="center" vertical="center"/>
    </xf>
    <xf numFmtId="0" fontId="14" fillId="0" borderId="0" xfId="0" applyFont="1" applyBorder="1" applyAlignment="1">
      <alignment horizontal="center" vertical="center"/>
    </xf>
    <xf numFmtId="0" fontId="48" fillId="37" borderId="0" xfId="0" applyFont="1" applyFill="1" applyBorder="1" applyAlignment="1">
      <alignment horizontal="center" textRotation="90" wrapText="1" shrinkToFit="1"/>
    </xf>
    <xf numFmtId="9" fontId="1" fillId="37" borderId="0" xfId="0" applyNumberFormat="1" applyFont="1" applyFill="1" applyBorder="1" applyAlignment="1">
      <alignment horizontal="center" vertical="center" textRotation="91" wrapText="1" shrinkToFit="1"/>
    </xf>
    <xf numFmtId="9" fontId="1" fillId="52" borderId="0" xfId="0" applyNumberFormat="1" applyFont="1" applyFill="1" applyBorder="1" applyAlignment="1">
      <alignment horizontal="center" vertical="center" textRotation="91" wrapText="1" shrinkToFit="1"/>
    </xf>
    <xf numFmtId="0" fontId="4" fillId="52" borderId="0" xfId="0" applyFont="1" applyFill="1" applyBorder="1" applyAlignment="1">
      <alignment horizontal="center" vertical="center"/>
    </xf>
    <xf numFmtId="0" fontId="0" fillId="0" borderId="0" xfId="0" applyNumberFormat="1" applyBorder="1" applyAlignment="1">
      <alignment horizontal="center" vertical="center"/>
    </xf>
    <xf numFmtId="0" fontId="0" fillId="17" borderId="0" xfId="0" applyNumberFormat="1" applyFill="1" applyBorder="1" applyAlignment="1">
      <alignment horizontal="center" vertical="center"/>
    </xf>
    <xf numFmtId="0" fontId="0" fillId="14" borderId="0" xfId="0" applyNumberFormat="1" applyFill="1" applyBorder="1" applyAlignment="1">
      <alignment horizontal="center" vertical="center"/>
    </xf>
    <xf numFmtId="0" fontId="4" fillId="24" borderId="0" xfId="0" applyNumberFormat="1" applyFont="1" applyFill="1" applyBorder="1" applyAlignment="1">
      <alignment horizontal="center" vertical="center"/>
    </xf>
    <xf numFmtId="0" fontId="48" fillId="24" borderId="0" xfId="0" applyNumberFormat="1" applyFont="1" applyFill="1" applyBorder="1" applyAlignment="1">
      <alignment horizontal="center" textRotation="90" wrapText="1" shrinkToFit="1"/>
    </xf>
    <xf numFmtId="0" fontId="1" fillId="24" borderId="0" xfId="0" applyNumberFormat="1" applyFont="1" applyFill="1" applyBorder="1" applyAlignment="1">
      <alignment horizontal="center" vertical="center" textRotation="91" wrapText="1" shrinkToFit="1"/>
    </xf>
    <xf numFmtId="0" fontId="1" fillId="0" borderId="0" xfId="0" applyNumberFormat="1" applyFont="1" applyFill="1" applyBorder="1" applyAlignment="1" quotePrefix="1">
      <alignment horizontal="center" vertical="center" wrapText="1"/>
    </xf>
    <xf numFmtId="0" fontId="14" fillId="44" borderId="0" xfId="0" applyNumberFormat="1" applyFont="1" applyFill="1" applyBorder="1" applyAlignment="1">
      <alignment horizontal="center" vertical="center" textRotation="90" wrapText="1" shrinkToFit="1"/>
    </xf>
    <xf numFmtId="0" fontId="1" fillId="0" borderId="0" xfId="0" applyNumberFormat="1" applyFont="1" applyBorder="1" applyAlignment="1">
      <alignment horizontal="center" vertical="center"/>
    </xf>
    <xf numFmtId="0" fontId="4" fillId="59" borderId="0" xfId="0" applyFont="1" applyFill="1" applyBorder="1" applyAlignment="1">
      <alignment horizontal="center" vertical="center"/>
    </xf>
    <xf numFmtId="0" fontId="23" fillId="0" borderId="32" xfId="0" applyFont="1" applyBorder="1" applyAlignment="1">
      <alignment vertical="center"/>
    </xf>
    <xf numFmtId="0" fontId="1" fillId="0" borderId="29" xfId="0" applyFont="1" applyBorder="1" applyAlignment="1">
      <alignment horizontal="center" vertical="center" wrapText="1"/>
    </xf>
    <xf numFmtId="0" fontId="1" fillId="60" borderId="29" xfId="0" applyFont="1" applyFill="1" applyBorder="1" applyAlignment="1">
      <alignment horizontal="center" vertical="center" wrapText="1"/>
    </xf>
    <xf numFmtId="0" fontId="46" fillId="40" borderId="0" xfId="0" applyFont="1" applyFill="1" applyBorder="1" applyAlignment="1">
      <alignment horizontal="center" vertical="center" wrapText="1"/>
    </xf>
    <xf numFmtId="9" fontId="46" fillId="42" borderId="0" xfId="0" applyNumberFormat="1" applyFont="1" applyFill="1" applyBorder="1" applyAlignment="1">
      <alignment horizontal="center" vertical="center" wrapText="1"/>
    </xf>
    <xf numFmtId="0" fontId="14" fillId="28" borderId="0" xfId="0" applyFont="1" applyFill="1" applyBorder="1" applyAlignment="1">
      <alignment horizontal="center" vertical="center" textRotation="91" wrapText="1" shrinkToFit="1"/>
    </xf>
    <xf numFmtId="0" fontId="14" fillId="24" borderId="0" xfId="0" applyFont="1" applyFill="1" applyBorder="1" applyAlignment="1">
      <alignment horizontal="center" vertical="center" textRotation="91" wrapText="1" shrinkToFit="1"/>
    </xf>
    <xf numFmtId="0" fontId="68" fillId="28" borderId="0" xfId="0" applyFont="1" applyFill="1" applyBorder="1" applyAlignment="1">
      <alignment horizontal="center" vertical="center" wrapText="1"/>
    </xf>
    <xf numFmtId="9" fontId="49" fillId="24" borderId="0" xfId="0" applyNumberFormat="1" applyFont="1" applyFill="1" applyBorder="1" applyAlignment="1">
      <alignment horizontal="center" vertical="center" wrapText="1"/>
    </xf>
    <xf numFmtId="1" fontId="1" fillId="24" borderId="0" xfId="0" applyNumberFormat="1" applyFont="1" applyFill="1" applyBorder="1" applyAlignment="1">
      <alignment horizontal="center" vertical="center" textRotation="91" wrapText="1" shrinkToFit="1"/>
    </xf>
    <xf numFmtId="0" fontId="2" fillId="61" borderId="0" xfId="0" applyFont="1" applyFill="1" applyBorder="1" applyAlignment="1">
      <alignment horizontal="center" textRotation="90" wrapText="1" shrinkToFit="1"/>
    </xf>
    <xf numFmtId="9" fontId="47" fillId="61" borderId="0" xfId="0" applyNumberFormat="1" applyFont="1" applyFill="1" applyBorder="1" applyAlignment="1">
      <alignment horizontal="center" vertical="center" wrapText="1"/>
    </xf>
    <xf numFmtId="0" fontId="47" fillId="0" borderId="0" xfId="0" applyFont="1" applyAlignment="1">
      <alignment horizontal="center" vertical="center" wrapText="1"/>
    </xf>
    <xf numFmtId="0" fontId="47" fillId="43" borderId="0" xfId="0" applyFont="1" applyFill="1" applyAlignment="1">
      <alignment horizontal="center" vertical="center" wrapText="1"/>
    </xf>
    <xf numFmtId="0" fontId="2" fillId="43" borderId="0" xfId="0" applyFont="1" applyFill="1" applyBorder="1" applyAlignment="1">
      <alignment horizontal="center" textRotation="90" wrapText="1" shrinkToFit="1"/>
    </xf>
    <xf numFmtId="3" fontId="9" fillId="43" borderId="0" xfId="0" applyNumberFormat="1" applyFont="1" applyFill="1" applyBorder="1" applyAlignment="1">
      <alignment horizontal="center" vertical="center" wrapText="1"/>
    </xf>
    <xf numFmtId="9" fontId="47" fillId="36" borderId="0" xfId="0" applyNumberFormat="1" applyFont="1" applyFill="1" applyBorder="1" applyAlignment="1">
      <alignment horizontal="center" vertical="center" wrapText="1"/>
    </xf>
    <xf numFmtId="9" fontId="168" fillId="48" borderId="0" xfId="0" applyNumberFormat="1" applyFont="1" applyFill="1" applyBorder="1" applyAlignment="1">
      <alignment horizontal="center" vertical="center" wrapText="1"/>
    </xf>
    <xf numFmtId="0" fontId="169" fillId="48" borderId="0" xfId="0" applyFont="1" applyFill="1" applyBorder="1" applyAlignment="1">
      <alignment horizontal="center" vertical="center" textRotation="91" wrapText="1" shrinkToFit="1"/>
    </xf>
    <xf numFmtId="0" fontId="170" fillId="48" borderId="0" xfId="0" applyFont="1" applyFill="1" applyBorder="1" applyAlignment="1">
      <alignment horizontal="center" textRotation="90" wrapText="1" shrinkToFit="1"/>
    </xf>
    <xf numFmtId="0" fontId="171" fillId="48" borderId="0" xfId="0" applyFont="1" applyFill="1" applyBorder="1" applyAlignment="1">
      <alignment horizontal="center" vertical="center"/>
    </xf>
    <xf numFmtId="0" fontId="47" fillId="62"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50" fillId="44" borderId="0" xfId="0" applyFont="1" applyFill="1" applyBorder="1" applyAlignment="1">
      <alignment vertical="center"/>
    </xf>
    <xf numFmtId="0" fontId="9" fillId="55" borderId="0" xfId="0" applyFont="1" applyFill="1" applyBorder="1" applyAlignment="1">
      <alignment vertical="center" wrapText="1"/>
    </xf>
    <xf numFmtId="0" fontId="9" fillId="42" borderId="0" xfId="0" applyFont="1" applyFill="1" applyBorder="1" applyAlignment="1">
      <alignment vertical="center" wrapText="1"/>
    </xf>
    <xf numFmtId="0" fontId="9" fillId="0" borderId="0" xfId="0" applyFont="1" applyFill="1" applyBorder="1" applyAlignment="1">
      <alignment vertical="center" wrapText="1"/>
    </xf>
    <xf numFmtId="0" fontId="9" fillId="42" borderId="0" xfId="0" applyFont="1" applyFill="1" applyBorder="1" applyAlignment="1">
      <alignment vertical="center" wrapText="1"/>
    </xf>
    <xf numFmtId="0" fontId="9" fillId="31" borderId="0" xfId="0" applyFont="1" applyFill="1" applyBorder="1" applyAlignment="1">
      <alignment vertical="center" wrapText="1"/>
    </xf>
    <xf numFmtId="0" fontId="9" fillId="35" borderId="0" xfId="0" applyFont="1" applyFill="1" applyBorder="1" applyAlignment="1">
      <alignment vertical="center" wrapText="1"/>
    </xf>
    <xf numFmtId="0" fontId="9" fillId="32" borderId="0" xfId="0" applyFont="1" applyFill="1" applyBorder="1" applyAlignment="1">
      <alignment vertical="center" wrapText="1"/>
    </xf>
    <xf numFmtId="0" fontId="4" fillId="0" borderId="0" xfId="0" applyFont="1" applyFill="1" applyBorder="1" applyAlignment="1">
      <alignment vertical="center" wrapText="1"/>
    </xf>
    <xf numFmtId="0" fontId="4" fillId="22"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wrapText="1"/>
    </xf>
    <xf numFmtId="0" fontId="10" fillId="22" borderId="0" xfId="0" applyFont="1" applyFill="1" applyBorder="1" applyAlignment="1">
      <alignment vertical="center" wrapText="1"/>
    </xf>
    <xf numFmtId="0" fontId="13" fillId="22" borderId="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0" fontId="12" fillId="22" borderId="0" xfId="0" applyFont="1" applyFill="1" applyBorder="1" applyAlignment="1">
      <alignment vertical="center" wrapText="1"/>
    </xf>
    <xf numFmtId="0" fontId="12" fillId="42" borderId="0" xfId="0" applyFont="1" applyFill="1" applyBorder="1" applyAlignment="1">
      <alignment vertical="center" wrapText="1"/>
    </xf>
    <xf numFmtId="0" fontId="12" fillId="32" borderId="0" xfId="0" applyFont="1" applyFill="1" applyBorder="1" applyAlignment="1">
      <alignment vertical="center" wrapText="1"/>
    </xf>
    <xf numFmtId="0" fontId="12" fillId="31" borderId="0" xfId="0" applyFont="1" applyFill="1" applyBorder="1" applyAlignment="1">
      <alignment vertical="center" wrapText="1"/>
    </xf>
    <xf numFmtId="0" fontId="0" fillId="0" borderId="0" xfId="0" applyFont="1" applyFill="1" applyBorder="1" applyAlignment="1">
      <alignment vertical="center" wrapText="1"/>
    </xf>
    <xf numFmtId="0" fontId="1" fillId="0" borderId="0" xfId="0" applyFont="1" applyBorder="1" applyAlignment="1">
      <alignment horizontal="center" vertical="center" textRotation="91" wrapText="1"/>
    </xf>
    <xf numFmtId="0" fontId="1" fillId="7" borderId="0" xfId="0" applyFont="1" applyFill="1" applyBorder="1" applyAlignment="1">
      <alignment horizontal="center" vertical="center" textRotation="91" wrapText="1"/>
    </xf>
    <xf numFmtId="0" fontId="1" fillId="25" borderId="0" xfId="0" applyFont="1" applyFill="1" applyBorder="1" applyAlignment="1">
      <alignment horizontal="center" vertical="center" textRotation="91" wrapText="1"/>
    </xf>
    <xf numFmtId="0" fontId="1" fillId="26" borderId="0" xfId="0" applyFont="1" applyFill="1" applyBorder="1" applyAlignment="1">
      <alignment horizontal="center" vertical="center" textRotation="91" wrapText="1"/>
    </xf>
    <xf numFmtId="0" fontId="1" fillId="34"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29" xfId="0" applyFont="1" applyFill="1" applyBorder="1" applyAlignment="1">
      <alignment vertical="center" wrapText="1"/>
    </xf>
    <xf numFmtId="0" fontId="1" fillId="33" borderId="0" xfId="0" applyFont="1" applyFill="1" applyAlignment="1">
      <alignment vertical="center"/>
    </xf>
    <xf numFmtId="0" fontId="1" fillId="33" borderId="29" xfId="0" applyFont="1" applyFill="1" applyBorder="1" applyAlignment="1">
      <alignment vertical="center"/>
    </xf>
    <xf numFmtId="0" fontId="167" fillId="39" borderId="0" xfId="0" applyFont="1" applyFill="1" applyBorder="1" applyAlignment="1">
      <alignment horizontal="center" textRotation="90" wrapText="1" shrinkToFit="1"/>
    </xf>
    <xf numFmtId="0" fontId="6" fillId="39" borderId="0" xfId="0" applyFont="1" applyFill="1" applyBorder="1" applyAlignment="1">
      <alignment horizontal="center" textRotation="90" wrapText="1" shrinkToFit="1"/>
    </xf>
    <xf numFmtId="9" fontId="165" fillId="39" borderId="0" xfId="0" applyNumberFormat="1" applyFont="1" applyFill="1" applyBorder="1" applyAlignment="1">
      <alignment horizontal="center" vertical="center" textRotation="91" wrapText="1" shrinkToFit="1"/>
    </xf>
    <xf numFmtId="0" fontId="10" fillId="22" borderId="0" xfId="0" applyFont="1" applyFill="1" applyBorder="1" applyAlignment="1">
      <alignment vertical="center" wrapText="1"/>
    </xf>
    <xf numFmtId="0" fontId="12" fillId="0" borderId="0" xfId="0" applyFont="1" applyFill="1" applyBorder="1" applyAlignment="1">
      <alignment vertical="center" wrapText="1"/>
    </xf>
    <xf numFmtId="0" fontId="1" fillId="50" borderId="0" xfId="0" applyFont="1" applyFill="1" applyBorder="1" applyAlignment="1">
      <alignment horizontal="center" vertical="center" textRotation="91" wrapText="1" shrinkToFit="1"/>
    </xf>
    <xf numFmtId="9" fontId="50" fillId="61" borderId="0" xfId="0" applyNumberFormat="1" applyFont="1" applyFill="1" applyBorder="1" applyAlignment="1">
      <alignment horizontal="center" vertical="center" wrapText="1"/>
    </xf>
    <xf numFmtId="0" fontId="14" fillId="43" borderId="0" xfId="0" applyFont="1" applyFill="1" applyBorder="1" applyAlignment="1">
      <alignment horizontal="center" vertical="center" textRotation="91" wrapText="1" shrinkToFit="1"/>
    </xf>
    <xf numFmtId="0" fontId="14" fillId="49" borderId="0" xfId="0" applyFont="1" applyFill="1" applyBorder="1" applyAlignment="1">
      <alignment horizontal="center" vertical="center" textRotation="91" wrapText="1" shrinkToFit="1"/>
    </xf>
    <xf numFmtId="9" fontId="50" fillId="43" borderId="0" xfId="0" applyNumberFormat="1" applyFont="1" applyFill="1" applyBorder="1" applyAlignment="1">
      <alignment horizontal="center" vertical="center" wrapText="1"/>
    </xf>
    <xf numFmtId="9" fontId="1" fillId="35" borderId="0" xfId="0" applyNumberFormat="1" applyFont="1" applyFill="1" applyBorder="1" applyAlignment="1">
      <alignment horizontal="center" vertical="center" wrapText="1"/>
    </xf>
    <xf numFmtId="3" fontId="1" fillId="46" borderId="0" xfId="0" applyNumberFormat="1" applyFont="1" applyFill="1" applyBorder="1" applyAlignment="1">
      <alignment horizontal="center" vertical="center" wrapText="1"/>
    </xf>
    <xf numFmtId="9" fontId="1" fillId="63" borderId="0" xfId="0" applyNumberFormat="1" applyFont="1" applyFill="1" applyBorder="1" applyAlignment="1">
      <alignment horizontal="center" vertical="center" wrapText="1"/>
    </xf>
    <xf numFmtId="3" fontId="1" fillId="46" borderId="0" xfId="0" applyNumberFormat="1" applyFont="1" applyFill="1" applyBorder="1" applyAlignment="1">
      <alignment horizontal="center" vertical="center" wrapText="1"/>
    </xf>
    <xf numFmtId="0" fontId="23" fillId="36" borderId="32" xfId="0" applyFont="1" applyFill="1" applyBorder="1" applyAlignment="1">
      <alignment vertical="center"/>
    </xf>
    <xf numFmtId="0" fontId="172" fillId="0" borderId="31" xfId="0" applyFont="1" applyBorder="1" applyAlignment="1">
      <alignment horizontal="center" vertical="center"/>
    </xf>
    <xf numFmtId="0" fontId="172" fillId="0" borderId="32" xfId="0" applyFont="1" applyBorder="1" applyAlignment="1">
      <alignment horizontal="center" vertical="center"/>
    </xf>
    <xf numFmtId="0" fontId="1" fillId="27" borderId="0" xfId="0" applyFont="1" applyFill="1" applyBorder="1" applyAlignment="1">
      <alignment horizontal="center" vertical="center" wrapText="1"/>
    </xf>
    <xf numFmtId="0" fontId="0" fillId="56" borderId="0" xfId="0" applyFill="1" applyAlignment="1">
      <alignment horizontal="right" vertical="center"/>
    </xf>
    <xf numFmtId="0" fontId="2" fillId="56" borderId="0" xfId="0" applyFont="1" applyFill="1" applyAlignment="1">
      <alignment horizontal="center" vertical="center"/>
    </xf>
    <xf numFmtId="0" fontId="2" fillId="56" borderId="0" xfId="0" applyFont="1" applyFill="1" applyAlignment="1">
      <alignment horizontal="right" vertical="center"/>
    </xf>
    <xf numFmtId="0" fontId="13" fillId="0" borderId="0" xfId="0" applyFont="1" applyFill="1" applyBorder="1" applyAlignment="1">
      <alignment vertical="center" wrapText="1"/>
    </xf>
    <xf numFmtId="9" fontId="47" fillId="5" borderId="0" xfId="0" applyNumberFormat="1" applyFont="1" applyFill="1" applyBorder="1" applyAlignment="1">
      <alignment horizontal="centerContinuous" vertical="center" wrapText="1"/>
    </xf>
    <xf numFmtId="9" fontId="168" fillId="54" borderId="0" xfId="0" applyNumberFormat="1" applyFont="1" applyFill="1" applyBorder="1" applyAlignment="1">
      <alignment horizontal="center" vertical="center" wrapText="1"/>
    </xf>
    <xf numFmtId="9" fontId="168" fillId="64" borderId="0" xfId="0" applyNumberFormat="1" applyFont="1" applyFill="1" applyBorder="1" applyAlignment="1">
      <alignment horizontal="center" vertical="center" wrapText="1"/>
    </xf>
    <xf numFmtId="9" fontId="168" fillId="56" borderId="0" xfId="0" applyNumberFormat="1" applyFont="1" applyFill="1" applyBorder="1" applyAlignment="1">
      <alignment horizontal="center" vertical="center" wrapText="1"/>
    </xf>
    <xf numFmtId="9" fontId="168" fillId="65" borderId="0" xfId="0" applyNumberFormat="1" applyFont="1" applyFill="1" applyBorder="1" applyAlignment="1">
      <alignment horizontal="center" vertical="center" wrapText="1"/>
    </xf>
    <xf numFmtId="9" fontId="168" fillId="39" borderId="0" xfId="0" applyNumberFormat="1" applyFont="1" applyFill="1" applyBorder="1" applyAlignment="1">
      <alignment horizontal="center" vertical="center" wrapText="1"/>
    </xf>
    <xf numFmtId="9" fontId="168" fillId="46" borderId="0" xfId="0" applyNumberFormat="1" applyFont="1" applyFill="1" applyBorder="1" applyAlignment="1">
      <alignment horizontal="center" vertical="center" wrapText="1"/>
    </xf>
    <xf numFmtId="9" fontId="47" fillId="53" borderId="0" xfId="0" applyNumberFormat="1" applyFont="1" applyFill="1" applyBorder="1" applyAlignment="1">
      <alignment horizontal="center" vertical="center" wrapText="1"/>
    </xf>
    <xf numFmtId="9" fontId="47" fillId="41" borderId="0" xfId="0" applyNumberFormat="1" applyFont="1" applyFill="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xf>
    <xf numFmtId="0" fontId="1" fillId="0" borderId="0" xfId="0" applyFont="1" applyAlignment="1">
      <alignment horizontal="center" vertical="center" wrapText="1"/>
    </xf>
    <xf numFmtId="0" fontId="0" fillId="0" borderId="0" xfId="0" applyFont="1" applyAlignment="1" quotePrefix="1">
      <alignment horizontal="center" vertical="center" wrapText="1"/>
    </xf>
    <xf numFmtId="0" fontId="2" fillId="24" borderId="32" xfId="0" applyFont="1" applyFill="1" applyBorder="1" applyAlignment="1">
      <alignment horizontal="center" vertical="center" wrapText="1"/>
    </xf>
    <xf numFmtId="0" fontId="0" fillId="38" borderId="32" xfId="0" applyFill="1" applyBorder="1" applyAlignment="1">
      <alignment horizontal="center" vertical="center"/>
    </xf>
    <xf numFmtId="0" fontId="0" fillId="25" borderId="0" xfId="0" applyFill="1" applyBorder="1" applyAlignment="1">
      <alignment horizontal="center" vertical="center"/>
    </xf>
    <xf numFmtId="0" fontId="2" fillId="66" borderId="0" xfId="0" applyFont="1" applyFill="1" applyBorder="1" applyAlignment="1">
      <alignment horizontal="center" vertical="center"/>
    </xf>
    <xf numFmtId="0" fontId="9" fillId="57" borderId="0" xfId="0" applyFont="1" applyFill="1" applyBorder="1" applyAlignment="1">
      <alignment vertical="center" wrapText="1"/>
    </xf>
    <xf numFmtId="0" fontId="53" fillId="7" borderId="0" xfId="0" applyFont="1" applyFill="1" applyBorder="1" applyAlignment="1">
      <alignment horizontal="center" vertical="center" wrapText="1"/>
    </xf>
    <xf numFmtId="0" fontId="0" fillId="0" borderId="0" xfId="0" applyFont="1" applyAlignment="1">
      <alignment/>
    </xf>
    <xf numFmtId="0" fontId="1" fillId="31" borderId="29" xfId="0" applyFont="1" applyFill="1" applyBorder="1" applyAlignment="1">
      <alignment horizontal="center" vertical="center" wrapText="1"/>
    </xf>
    <xf numFmtId="0" fontId="1" fillId="11" borderId="0" xfId="0" applyFont="1" applyFill="1" applyBorder="1" applyAlignment="1">
      <alignment horizontal="center" vertical="center" textRotation="91" wrapText="1" shrinkToFit="1"/>
    </xf>
    <xf numFmtId="0" fontId="1" fillId="5" borderId="0" xfId="0" applyFont="1" applyFill="1" applyBorder="1" applyAlignment="1">
      <alignment horizontal="center" vertical="center" textRotation="91" wrapText="1" shrinkToFit="1"/>
    </xf>
    <xf numFmtId="0" fontId="1" fillId="43" borderId="0" xfId="0" applyFont="1" applyFill="1" applyBorder="1" applyAlignment="1">
      <alignment horizontal="center" vertical="center" textRotation="91" wrapText="1" shrinkToFit="1"/>
    </xf>
    <xf numFmtId="0" fontId="23" fillId="56" borderId="32" xfId="0" applyFont="1" applyFill="1" applyBorder="1" applyAlignment="1">
      <alignment vertical="center"/>
    </xf>
    <xf numFmtId="0" fontId="2" fillId="56" borderId="31" xfId="0" applyFont="1" applyFill="1" applyBorder="1" applyAlignment="1">
      <alignment horizontal="center" vertical="center"/>
    </xf>
    <xf numFmtId="1" fontId="1" fillId="32" borderId="0" xfId="0" applyNumberFormat="1" applyFont="1" applyFill="1" applyBorder="1" applyAlignment="1">
      <alignment horizontal="center" vertical="center" wrapText="1"/>
    </xf>
    <xf numFmtId="1" fontId="1" fillId="46" borderId="0" xfId="0" applyNumberFormat="1" applyFont="1" applyFill="1" applyBorder="1" applyAlignment="1">
      <alignment horizontal="center" vertical="center" wrapText="1"/>
    </xf>
    <xf numFmtId="3" fontId="1" fillId="49" borderId="0" xfId="0" applyNumberFormat="1"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7" fillId="0" borderId="0" xfId="0" applyFont="1" applyFill="1" applyAlignment="1">
      <alignment horizontal="center" vertical="center" wrapText="1"/>
    </xf>
    <xf numFmtId="0" fontId="5" fillId="0" borderId="0" xfId="0" applyFont="1" applyAlignment="1">
      <alignment horizontal="center" vertical="center" wrapText="1"/>
    </xf>
    <xf numFmtId="0" fontId="58" fillId="39" borderId="0" xfId="0" applyFont="1" applyFill="1" applyAlignment="1">
      <alignment horizontal="left" vertical="center" wrapText="1"/>
    </xf>
    <xf numFmtId="3" fontId="14" fillId="56" borderId="0" xfId="0" applyNumberFormat="1" applyFont="1" applyFill="1" applyBorder="1" applyAlignment="1">
      <alignment horizontal="center" vertical="center" wrapText="1"/>
    </xf>
    <xf numFmtId="9" fontId="168" fillId="35" borderId="0" xfId="0" applyNumberFormat="1" applyFont="1" applyFill="1" applyBorder="1" applyAlignment="1">
      <alignment horizontal="center" vertical="center" wrapText="1"/>
    </xf>
    <xf numFmtId="9" fontId="168" fillId="41" borderId="0" xfId="0" applyNumberFormat="1" applyFont="1" applyFill="1" applyBorder="1" applyAlignment="1">
      <alignment horizontal="center" vertical="center" wrapText="1"/>
    </xf>
    <xf numFmtId="9" fontId="168" fillId="47" borderId="0" xfId="0" applyNumberFormat="1" applyFont="1" applyFill="1" applyBorder="1" applyAlignment="1">
      <alignment horizontal="center" vertical="center" wrapText="1"/>
    </xf>
    <xf numFmtId="0" fontId="4" fillId="27" borderId="34" xfId="0" applyFont="1" applyFill="1" applyBorder="1" applyAlignment="1">
      <alignment horizontal="center" vertical="center"/>
    </xf>
    <xf numFmtId="9" fontId="49" fillId="25" borderId="0" xfId="0" applyNumberFormat="1" applyFont="1" applyFill="1" applyBorder="1" applyAlignment="1">
      <alignment horizontal="center" vertical="center"/>
    </xf>
    <xf numFmtId="9" fontId="49" fillId="22" borderId="0" xfId="0" applyNumberFormat="1" applyFont="1" applyFill="1" applyBorder="1" applyAlignment="1">
      <alignment horizontal="center" vertical="center"/>
    </xf>
    <xf numFmtId="9" fontId="49" fillId="24" borderId="0" xfId="0" applyNumberFormat="1" applyFont="1" applyFill="1" applyBorder="1" applyAlignment="1">
      <alignment horizontal="center" vertical="center"/>
    </xf>
    <xf numFmtId="9" fontId="49" fillId="21" borderId="0" xfId="0" applyNumberFormat="1" applyFont="1" applyFill="1" applyBorder="1" applyAlignment="1">
      <alignment horizontal="center" vertical="center"/>
    </xf>
    <xf numFmtId="9" fontId="49" fillId="20" borderId="0" xfId="0" applyNumberFormat="1" applyFont="1" applyFill="1" applyBorder="1" applyAlignment="1">
      <alignment horizontal="center" vertical="center"/>
    </xf>
    <xf numFmtId="9" fontId="49" fillId="3" borderId="0" xfId="0" applyNumberFormat="1" applyFont="1" applyFill="1" applyBorder="1" applyAlignment="1">
      <alignment horizontal="center" vertical="center"/>
    </xf>
    <xf numFmtId="9" fontId="49" fillId="7" borderId="0" xfId="0" applyNumberFormat="1" applyFont="1" applyFill="1" applyBorder="1" applyAlignment="1">
      <alignment horizontal="center" vertical="center"/>
    </xf>
    <xf numFmtId="9" fontId="53" fillId="0" borderId="0" xfId="0" applyNumberFormat="1" applyFont="1" applyFill="1" applyBorder="1" applyAlignment="1">
      <alignment horizontal="center" vertical="center" wrapText="1"/>
    </xf>
    <xf numFmtId="9" fontId="49" fillId="0" borderId="0" xfId="0" applyNumberFormat="1" applyFont="1" applyFill="1" applyBorder="1" applyAlignment="1">
      <alignment horizontal="center" vertical="center"/>
    </xf>
    <xf numFmtId="9" fontId="49" fillId="5" borderId="0" xfId="0" applyNumberFormat="1" applyFont="1" applyFill="1" applyBorder="1" applyAlignment="1">
      <alignment horizontal="center" vertical="center"/>
    </xf>
    <xf numFmtId="9" fontId="53" fillId="5" borderId="0" xfId="0" applyNumberFormat="1" applyFont="1" applyFill="1" applyBorder="1" applyAlignment="1">
      <alignment horizontal="center" vertical="center" wrapText="1"/>
    </xf>
    <xf numFmtId="9" fontId="49" fillId="4" borderId="0" xfId="0" applyNumberFormat="1" applyFont="1" applyFill="1" applyBorder="1" applyAlignment="1">
      <alignment horizontal="center" vertical="center"/>
    </xf>
    <xf numFmtId="9" fontId="53" fillId="22" borderId="0" xfId="0" applyNumberFormat="1" applyFont="1" applyFill="1" applyBorder="1" applyAlignment="1">
      <alignment horizontal="center" vertical="center"/>
    </xf>
    <xf numFmtId="9" fontId="49" fillId="17" borderId="0" xfId="0" applyNumberFormat="1" applyFont="1" applyFill="1" applyBorder="1" applyAlignment="1">
      <alignment horizontal="center" vertical="center"/>
    </xf>
    <xf numFmtId="9" fontId="53" fillId="3" borderId="0" xfId="0" applyNumberFormat="1" applyFont="1" applyFill="1" applyBorder="1" applyAlignment="1">
      <alignment horizontal="center" vertical="center" wrapText="1"/>
    </xf>
    <xf numFmtId="9" fontId="53" fillId="24" borderId="0" xfId="0" applyNumberFormat="1" applyFont="1" applyFill="1" applyBorder="1" applyAlignment="1">
      <alignment horizontal="center" vertical="center" wrapText="1"/>
    </xf>
    <xf numFmtId="9" fontId="53" fillId="22" borderId="0" xfId="0" applyNumberFormat="1" applyFont="1" applyFill="1" applyBorder="1" applyAlignment="1">
      <alignment horizontal="center" vertical="center" wrapText="1"/>
    </xf>
    <xf numFmtId="9" fontId="49" fillId="8" borderId="0" xfId="0" applyNumberFormat="1" applyFont="1" applyFill="1" applyBorder="1" applyAlignment="1">
      <alignment horizontal="center" vertical="center"/>
    </xf>
    <xf numFmtId="9" fontId="49" fillId="28" borderId="0" xfId="0" applyNumberFormat="1" applyFont="1" applyFill="1" applyBorder="1" applyAlignment="1">
      <alignment horizontal="center" vertical="center"/>
    </xf>
    <xf numFmtId="9" fontId="14" fillId="0" borderId="0" xfId="0" applyNumberFormat="1" applyFont="1" applyBorder="1" applyAlignment="1">
      <alignment horizontal="center" vertical="center"/>
    </xf>
    <xf numFmtId="0" fontId="173" fillId="0" borderId="0" xfId="0" applyFont="1" applyBorder="1" applyAlignment="1">
      <alignment horizontal="right" vertical="center"/>
    </xf>
    <xf numFmtId="9" fontId="49" fillId="39" borderId="0" xfId="0" applyNumberFormat="1" applyFont="1" applyFill="1" applyBorder="1" applyAlignment="1">
      <alignment horizontal="center" vertical="center"/>
    </xf>
    <xf numFmtId="9" fontId="49" fillId="45" borderId="0" xfId="0" applyNumberFormat="1" applyFont="1" applyFill="1" applyBorder="1" applyAlignment="1">
      <alignment horizontal="center" vertical="center"/>
    </xf>
    <xf numFmtId="9" fontId="49" fillId="36" borderId="0" xfId="0" applyNumberFormat="1" applyFont="1" applyFill="1" applyBorder="1" applyAlignment="1">
      <alignment horizontal="center" vertical="center"/>
    </xf>
    <xf numFmtId="9" fontId="49" fillId="37" borderId="0" xfId="0" applyNumberFormat="1" applyFont="1" applyFill="1" applyBorder="1" applyAlignment="1">
      <alignment horizontal="center" vertical="center"/>
    </xf>
    <xf numFmtId="9" fontId="49" fillId="31" borderId="0" xfId="0" applyNumberFormat="1" applyFont="1" applyFill="1" applyBorder="1" applyAlignment="1">
      <alignment horizontal="center" vertical="center"/>
    </xf>
    <xf numFmtId="9" fontId="53" fillId="31" borderId="0" xfId="0" applyNumberFormat="1" applyFont="1" applyFill="1" applyBorder="1" applyAlignment="1">
      <alignment horizontal="center" vertical="center"/>
    </xf>
    <xf numFmtId="9" fontId="53" fillId="46" borderId="0" xfId="0" applyNumberFormat="1" applyFont="1" applyFill="1" applyBorder="1" applyAlignment="1">
      <alignment horizontal="center" vertical="center"/>
    </xf>
    <xf numFmtId="9" fontId="49" fillId="47" borderId="0" xfId="0" applyNumberFormat="1" applyFont="1" applyFill="1" applyBorder="1" applyAlignment="1">
      <alignment horizontal="center" vertical="center"/>
    </xf>
    <xf numFmtId="9" fontId="49" fillId="52" borderId="0" xfId="0" applyNumberFormat="1" applyFont="1" applyFill="1" applyBorder="1" applyAlignment="1">
      <alignment horizontal="center" vertical="center"/>
    </xf>
    <xf numFmtId="9" fontId="174" fillId="51" borderId="0" xfId="0" applyNumberFormat="1" applyFont="1" applyFill="1" applyBorder="1" applyAlignment="1">
      <alignment horizontal="center" vertical="center"/>
    </xf>
    <xf numFmtId="9" fontId="53" fillId="43" borderId="0" xfId="0" applyNumberFormat="1" applyFont="1" applyFill="1" applyBorder="1" applyAlignment="1">
      <alignment horizontal="center" vertical="center" wrapText="1"/>
    </xf>
    <xf numFmtId="9" fontId="49" fillId="35" borderId="0" xfId="0" applyNumberFormat="1" applyFont="1" applyFill="1" applyBorder="1" applyAlignment="1">
      <alignment horizontal="center" vertical="center"/>
    </xf>
    <xf numFmtId="9" fontId="53" fillId="41" borderId="0" xfId="0" applyNumberFormat="1" applyFont="1" applyFill="1" applyBorder="1" applyAlignment="1">
      <alignment horizontal="center" vertical="center" wrapText="1"/>
    </xf>
    <xf numFmtId="9" fontId="53" fillId="36" borderId="0" xfId="0" applyNumberFormat="1" applyFont="1" applyFill="1" applyBorder="1" applyAlignment="1">
      <alignment horizontal="center" vertical="center" wrapText="1"/>
    </xf>
    <xf numFmtId="9" fontId="175" fillId="48" borderId="0" xfId="0" applyNumberFormat="1" applyFont="1" applyFill="1" applyBorder="1" applyAlignment="1">
      <alignment horizontal="center" vertical="center"/>
    </xf>
    <xf numFmtId="9" fontId="49" fillId="48" borderId="0" xfId="0" applyNumberFormat="1" applyFont="1" applyFill="1" applyBorder="1" applyAlignment="1">
      <alignment horizontal="center" vertical="center"/>
    </xf>
    <xf numFmtId="9" fontId="53" fillId="11" borderId="0" xfId="0" applyNumberFormat="1" applyFont="1" applyFill="1" applyBorder="1" applyAlignment="1">
      <alignment horizontal="center" vertical="center" wrapText="1"/>
    </xf>
    <xf numFmtId="9" fontId="151" fillId="50" borderId="0" xfId="0" applyNumberFormat="1" applyFont="1" applyFill="1" applyBorder="1" applyAlignment="1">
      <alignment horizontal="center" vertical="center" wrapText="1"/>
    </xf>
    <xf numFmtId="9" fontId="154" fillId="54" borderId="0" xfId="0" applyNumberFormat="1" applyFont="1" applyFill="1" applyBorder="1" applyAlignment="1">
      <alignment horizontal="center" vertical="center" wrapText="1"/>
    </xf>
    <xf numFmtId="9" fontId="53" fillId="54" borderId="0" xfId="0" applyNumberFormat="1" applyFont="1" applyFill="1" applyBorder="1" applyAlignment="1">
      <alignment horizontal="center" vertical="center" wrapText="1"/>
    </xf>
    <xf numFmtId="9" fontId="49" fillId="43" borderId="0" xfId="0" applyNumberFormat="1" applyFont="1" applyFill="1" applyBorder="1" applyAlignment="1">
      <alignment horizontal="center" vertical="center"/>
    </xf>
    <xf numFmtId="9" fontId="53" fillId="58" borderId="0" xfId="0" applyNumberFormat="1" applyFont="1" applyFill="1" applyBorder="1" applyAlignment="1">
      <alignment horizontal="center" vertical="center" wrapText="1"/>
    </xf>
    <xf numFmtId="9" fontId="14" fillId="35" borderId="0" xfId="0" applyNumberFormat="1" applyFont="1" applyFill="1" applyBorder="1" applyAlignment="1">
      <alignment horizontal="center" vertical="center"/>
    </xf>
    <xf numFmtId="9" fontId="14" fillId="0" borderId="0" xfId="0" applyNumberFormat="1" applyFont="1" applyBorder="1" applyAlignment="1">
      <alignment vertical="center"/>
    </xf>
    <xf numFmtId="9" fontId="14" fillId="26" borderId="0" xfId="0" applyNumberFormat="1" applyFont="1" applyFill="1" applyBorder="1" applyAlignment="1">
      <alignment horizontal="center" vertical="center"/>
    </xf>
    <xf numFmtId="0" fontId="148" fillId="32" borderId="32" xfId="0" applyFont="1" applyFill="1" applyBorder="1" applyAlignment="1">
      <alignment vertical="center"/>
    </xf>
    <xf numFmtId="0" fontId="3" fillId="0" borderId="31" xfId="0" applyFont="1" applyBorder="1" applyAlignment="1">
      <alignment vertical="center"/>
    </xf>
    <xf numFmtId="0" fontId="0" fillId="22" borderId="0" xfId="0" applyFill="1" applyBorder="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24" borderId="0" xfId="0" applyFont="1" applyFill="1" applyBorder="1" applyAlignment="1">
      <alignment horizontal="center" vertical="center" wrapText="1"/>
    </xf>
    <xf numFmtId="0" fontId="1" fillId="0" borderId="29" xfId="0" applyFont="1" applyBorder="1" applyAlignment="1">
      <alignment horizontal="center" vertical="center"/>
    </xf>
    <xf numFmtId="0" fontId="0" fillId="33" borderId="0" xfId="0" applyFill="1" applyBorder="1" applyAlignment="1">
      <alignment vertical="center"/>
    </xf>
    <xf numFmtId="0" fontId="2" fillId="32" borderId="32" xfId="0" applyFont="1" applyFill="1" applyBorder="1" applyAlignment="1">
      <alignment horizontal="center" vertical="center"/>
    </xf>
    <xf numFmtId="0" fontId="148" fillId="38" borderId="0" xfId="0" applyFont="1" applyFill="1" applyBorder="1" applyAlignment="1">
      <alignment vertical="center"/>
    </xf>
    <xf numFmtId="0" fontId="2" fillId="56" borderId="32" xfId="0" applyFont="1" applyFill="1" applyBorder="1" applyAlignment="1">
      <alignment horizontal="center" vertical="center"/>
    </xf>
    <xf numFmtId="0" fontId="72" fillId="0" borderId="0" xfId="0" applyFont="1" applyAlignment="1">
      <alignment horizontal="center" vertical="center" wrapText="1"/>
    </xf>
    <xf numFmtId="0" fontId="23" fillId="0" borderId="0" xfId="0" applyFont="1" applyBorder="1" applyAlignment="1">
      <alignment horizontal="center" vertical="center" wrapText="1"/>
    </xf>
    <xf numFmtId="0" fontId="176" fillId="67" borderId="30" xfId="0" applyFont="1" applyFill="1" applyBorder="1" applyAlignment="1">
      <alignment horizontal="center" vertical="center" wrapText="1"/>
    </xf>
    <xf numFmtId="0" fontId="177" fillId="67" borderId="29" xfId="0" applyFont="1" applyFill="1" applyBorder="1" applyAlignment="1">
      <alignment horizontal="center" vertical="center" wrapText="1"/>
    </xf>
    <xf numFmtId="0" fontId="23" fillId="0" borderId="35"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0" xfId="0" applyFont="1" applyBorder="1" applyAlignment="1">
      <alignment horizontal="center" vertical="center" wrapText="1"/>
    </xf>
    <xf numFmtId="0" fontId="58" fillId="39" borderId="0" xfId="0" applyFont="1" applyFill="1" applyAlignment="1">
      <alignment horizontal="center" vertical="center" wrapText="1"/>
    </xf>
    <xf numFmtId="0" fontId="14" fillId="60" borderId="29" xfId="0" applyFont="1" applyFill="1" applyBorder="1" applyAlignment="1">
      <alignment horizontal="center" vertical="center" wrapText="1"/>
    </xf>
    <xf numFmtId="170" fontId="23" fillId="0" borderId="0" xfId="0" applyNumberFormat="1" applyFont="1" applyAlignment="1">
      <alignment horizontal="center" vertical="center" wrapText="1"/>
    </xf>
    <xf numFmtId="1" fontId="178" fillId="0" borderId="0" xfId="0" applyNumberFormat="1" applyFont="1" applyAlignment="1">
      <alignment horizontal="center" vertical="center" wrapText="1"/>
    </xf>
    <xf numFmtId="0" fontId="12" fillId="42" borderId="0" xfId="0" applyFont="1" applyFill="1" applyBorder="1" applyAlignment="1">
      <alignment vertical="center" wrapText="1"/>
    </xf>
    <xf numFmtId="9" fontId="47" fillId="57" borderId="0" xfId="0" applyNumberFormat="1" applyFont="1" applyFill="1" applyBorder="1" applyAlignment="1">
      <alignment horizontal="center" vertical="center" wrapText="1"/>
    </xf>
    <xf numFmtId="9" fontId="47" fillId="47" borderId="0" xfId="0" applyNumberFormat="1" applyFont="1" applyFill="1" applyBorder="1" applyAlignment="1">
      <alignment horizontal="center" vertical="center" wrapText="1"/>
    </xf>
    <xf numFmtId="3" fontId="1" fillId="56" borderId="0" xfId="0" applyNumberFormat="1" applyFont="1" applyFill="1" applyBorder="1" applyAlignment="1">
      <alignment horizontal="center" vertical="center" wrapText="1"/>
    </xf>
    <xf numFmtId="0" fontId="179" fillId="67" borderId="28"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22" borderId="0" xfId="0" applyFont="1" applyFill="1" applyBorder="1" applyAlignment="1">
      <alignment horizontal="center" vertical="center"/>
    </xf>
    <xf numFmtId="0" fontId="0" fillId="39" borderId="0" xfId="0" applyFill="1" applyBorder="1" applyAlignment="1">
      <alignment horizontal="center" vertical="center"/>
    </xf>
    <xf numFmtId="0" fontId="0" fillId="42" borderId="0" xfId="0" applyFill="1" applyBorder="1" applyAlignment="1">
      <alignment horizontal="center" vertical="center"/>
    </xf>
    <xf numFmtId="0" fontId="74" fillId="0" borderId="0" xfId="0" applyFont="1" applyFill="1" applyAlignment="1">
      <alignment horizontal="left" vertical="center" wrapText="1"/>
    </xf>
    <xf numFmtId="0" fontId="74" fillId="0" borderId="0" xfId="0" applyFont="1" applyFill="1" applyBorder="1" applyAlignment="1">
      <alignment horizontal="left" vertical="center" wrapText="1"/>
    </xf>
    <xf numFmtId="173" fontId="0" fillId="0" borderId="0" xfId="62" applyNumberFormat="1">
      <alignment/>
      <protection/>
    </xf>
    <xf numFmtId="0" fontId="0" fillId="0" borderId="0" xfId="62">
      <alignment/>
      <protection/>
    </xf>
    <xf numFmtId="0" fontId="0" fillId="0" borderId="0" xfId="62" applyAlignment="1">
      <alignment horizontal="center"/>
      <protection/>
    </xf>
    <xf numFmtId="0" fontId="47" fillId="0" borderId="0" xfId="62" applyFont="1" applyAlignment="1">
      <alignment horizontal="right"/>
      <protection/>
    </xf>
    <xf numFmtId="0" fontId="2" fillId="0" borderId="36" xfId="62" applyFont="1" applyFill="1" applyBorder="1" applyAlignment="1">
      <alignment vertical="center"/>
      <protection/>
    </xf>
    <xf numFmtId="0" fontId="77" fillId="68" borderId="36" xfId="62" applyFont="1" applyFill="1" applyBorder="1" applyAlignment="1">
      <alignment horizontal="center" vertical="center"/>
      <protection/>
    </xf>
    <xf numFmtId="0" fontId="2" fillId="0" borderId="36" xfId="62" applyFont="1" applyBorder="1" applyAlignment="1">
      <alignment vertical="center"/>
      <protection/>
    </xf>
    <xf numFmtId="0" fontId="43" fillId="53" borderId="36" xfId="62" applyFont="1" applyFill="1" applyBorder="1" applyAlignment="1">
      <alignment horizontal="center" vertical="center"/>
      <protection/>
    </xf>
    <xf numFmtId="0" fontId="0" fillId="0" borderId="36" xfId="62" applyBorder="1">
      <alignment/>
      <protection/>
    </xf>
    <xf numFmtId="0" fontId="0" fillId="0" borderId="37" xfId="62" applyBorder="1" applyAlignment="1">
      <alignment vertical="center"/>
      <protection/>
    </xf>
    <xf numFmtId="0" fontId="0" fillId="0" borderId="0" xfId="62" applyAlignment="1">
      <alignment vertical="center"/>
      <protection/>
    </xf>
    <xf numFmtId="0" fontId="180" fillId="0" borderId="0" xfId="62" applyFont="1" applyAlignment="1">
      <alignment horizontal="left" vertical="center"/>
      <protection/>
    </xf>
    <xf numFmtId="0" fontId="2" fillId="0" borderId="0" xfId="62" applyFont="1" applyFill="1" applyBorder="1" applyAlignment="1">
      <alignment vertical="center"/>
      <protection/>
    </xf>
    <xf numFmtId="0" fontId="77" fillId="68" borderId="0" xfId="62" applyFont="1" applyFill="1" applyBorder="1" applyAlignment="1" quotePrefix="1">
      <alignment horizontal="center" vertical="center"/>
      <protection/>
    </xf>
    <xf numFmtId="0" fontId="2" fillId="0" borderId="0" xfId="62" applyFont="1" applyBorder="1" applyAlignment="1">
      <alignment vertical="center"/>
      <protection/>
    </xf>
    <xf numFmtId="0" fontId="43" fillId="53" borderId="0" xfId="62" applyFont="1" applyFill="1" applyBorder="1" applyAlignment="1" quotePrefix="1">
      <alignment horizontal="center" vertical="center"/>
      <protection/>
    </xf>
    <xf numFmtId="0" fontId="9" fillId="0" borderId="0" xfId="62" applyFont="1" applyFill="1" applyBorder="1" applyAlignment="1">
      <alignment vertical="center"/>
      <protection/>
    </xf>
    <xf numFmtId="173" fontId="77" fillId="68" borderId="0" xfId="62" applyNumberFormat="1" applyFont="1" applyFill="1" applyBorder="1" applyAlignment="1">
      <alignment horizontal="center" vertical="center"/>
      <protection/>
    </xf>
    <xf numFmtId="172" fontId="43" fillId="53" borderId="0" xfId="62" applyNumberFormat="1" applyFont="1" applyFill="1" applyBorder="1" applyAlignment="1">
      <alignment horizontal="center" vertical="center"/>
      <protection/>
    </xf>
    <xf numFmtId="0" fontId="0" fillId="0" borderId="38" xfId="62" applyBorder="1" applyAlignment="1">
      <alignment vertical="center"/>
      <protection/>
    </xf>
    <xf numFmtId="0" fontId="0" fillId="0" borderId="0" xfId="62" applyAlignment="1">
      <alignment horizontal="center" vertical="center"/>
      <protection/>
    </xf>
    <xf numFmtId="0" fontId="79" fillId="0" borderId="0" xfId="57" applyAlignment="1" applyProtection="1">
      <alignment vertical="center"/>
      <protection/>
    </xf>
    <xf numFmtId="0" fontId="79" fillId="0" borderId="38" xfId="57" applyBorder="1" applyAlignment="1" applyProtection="1">
      <alignment vertical="center"/>
      <protection/>
    </xf>
    <xf numFmtId="0" fontId="0" fillId="68" borderId="0" xfId="62" applyFill="1" applyAlignment="1">
      <alignment horizontal="center" vertical="center"/>
      <protection/>
    </xf>
    <xf numFmtId="0" fontId="77" fillId="68" borderId="0" xfId="62" applyFont="1" applyFill="1" applyAlignment="1">
      <alignment horizontal="right" vertical="center"/>
      <protection/>
    </xf>
    <xf numFmtId="0" fontId="80" fillId="68" borderId="0" xfId="62" applyFont="1" applyFill="1" applyAlignment="1">
      <alignment vertical="center"/>
      <protection/>
    </xf>
    <xf numFmtId="0" fontId="0" fillId="68" borderId="0" xfId="62" applyFill="1" applyAlignment="1">
      <alignment vertical="center"/>
      <protection/>
    </xf>
    <xf numFmtId="0" fontId="42" fillId="53" borderId="0" xfId="62" applyFont="1" applyFill="1" applyAlignment="1">
      <alignment horizontal="center" vertical="center"/>
      <protection/>
    </xf>
    <xf numFmtId="0" fontId="43" fillId="53" borderId="0" xfId="62" applyFont="1" applyFill="1" applyAlignment="1">
      <alignment horizontal="right" vertical="center"/>
      <protection/>
    </xf>
    <xf numFmtId="0" fontId="42" fillId="53" borderId="0" xfId="62" applyFont="1" applyFill="1" applyAlignment="1">
      <alignment vertical="center"/>
      <protection/>
    </xf>
    <xf numFmtId="0" fontId="43" fillId="53" borderId="0" xfId="62" applyFont="1" applyFill="1" applyAlignment="1">
      <alignment vertical="center"/>
      <protection/>
    </xf>
    <xf numFmtId="0" fontId="9" fillId="0" borderId="39" xfId="62" applyFont="1" applyFill="1" applyBorder="1" applyAlignment="1">
      <alignment vertical="center"/>
      <protection/>
    </xf>
    <xf numFmtId="173" fontId="77" fillId="68" borderId="39" xfId="62" applyNumberFormat="1" applyFont="1" applyFill="1" applyBorder="1" applyAlignment="1">
      <alignment horizontal="center" vertical="center"/>
      <protection/>
    </xf>
    <xf numFmtId="0" fontId="2" fillId="0" borderId="39" xfId="62" applyFont="1" applyBorder="1" applyAlignment="1">
      <alignment vertical="center"/>
      <protection/>
    </xf>
    <xf numFmtId="172" fontId="43" fillId="53" borderId="39" xfId="62" applyNumberFormat="1" applyFont="1" applyFill="1" applyBorder="1" applyAlignment="1">
      <alignment horizontal="center" vertical="center"/>
      <protection/>
    </xf>
    <xf numFmtId="0" fontId="0" fillId="0" borderId="40" xfId="62" applyBorder="1" applyAlignment="1">
      <alignment vertical="center"/>
      <protection/>
    </xf>
    <xf numFmtId="0" fontId="42" fillId="53" borderId="0" xfId="62" applyFont="1" applyFill="1" applyAlignment="1">
      <alignment horizontal="right" vertical="center"/>
      <protection/>
    </xf>
    <xf numFmtId="173" fontId="77" fillId="68" borderId="41" xfId="62" applyNumberFormat="1" applyFont="1" applyFill="1" applyBorder="1" applyAlignment="1">
      <alignment horizontal="center" vertical="center"/>
      <protection/>
    </xf>
    <xf numFmtId="172" fontId="43" fillId="53" borderId="41" xfId="62" applyNumberFormat="1" applyFont="1" applyFill="1" applyBorder="1" applyAlignment="1">
      <alignment horizontal="center" vertical="center"/>
      <protection/>
    </xf>
    <xf numFmtId="0" fontId="181" fillId="0" borderId="0" xfId="62" applyFont="1" applyAlignment="1" quotePrefix="1">
      <alignment horizontal="left"/>
      <protection/>
    </xf>
    <xf numFmtId="0" fontId="77" fillId="68" borderId="0" xfId="62" applyFont="1" applyFill="1" applyBorder="1" applyAlignment="1">
      <alignment horizontal="center" vertical="center"/>
      <protection/>
    </xf>
    <xf numFmtId="0" fontId="43" fillId="53" borderId="0" xfId="62" applyFont="1" applyFill="1" applyBorder="1" applyAlignment="1">
      <alignment horizontal="center" vertical="center"/>
      <protection/>
    </xf>
    <xf numFmtId="0" fontId="42" fillId="0" borderId="0" xfId="62" applyFont="1" applyAlignment="1">
      <alignment vertical="center"/>
      <protection/>
    </xf>
    <xf numFmtId="0" fontId="9" fillId="0" borderId="0" xfId="62" applyFont="1" applyFill="1" applyBorder="1" applyAlignment="1">
      <alignment horizontal="center" vertical="center"/>
      <protection/>
    </xf>
    <xf numFmtId="172" fontId="182" fillId="53" borderId="0" xfId="62" applyNumberFormat="1" applyFont="1" applyFill="1" applyBorder="1" applyAlignment="1">
      <alignment horizontal="center" vertical="center"/>
      <protection/>
    </xf>
    <xf numFmtId="0" fontId="2" fillId="0" borderId="0" xfId="62" applyFont="1">
      <alignment/>
      <protection/>
    </xf>
    <xf numFmtId="0" fontId="183" fillId="0" borderId="0" xfId="62" applyFont="1">
      <alignment/>
      <protection/>
    </xf>
    <xf numFmtId="0" fontId="13" fillId="0" borderId="0" xfId="62" applyFont="1" applyAlignment="1">
      <alignment horizontal="center"/>
      <protection/>
    </xf>
    <xf numFmtId="0" fontId="0" fillId="53" borderId="0" xfId="62" applyFont="1" applyFill="1" applyAlignment="1">
      <alignment horizontal="center" wrapText="1"/>
      <protection/>
    </xf>
    <xf numFmtId="0" fontId="0" fillId="68" borderId="0" xfId="62" applyFont="1" applyFill="1" applyAlignment="1">
      <alignment horizontal="center" wrapText="1"/>
      <protection/>
    </xf>
    <xf numFmtId="0" fontId="0" fillId="53" borderId="0" xfId="62" applyFill="1" applyAlignment="1">
      <alignment horizontal="center" wrapText="1"/>
      <protection/>
    </xf>
    <xf numFmtId="0" fontId="0" fillId="68" borderId="0" xfId="62" applyFill="1" applyAlignment="1">
      <alignment horizontal="center" wrapText="1"/>
      <protection/>
    </xf>
    <xf numFmtId="0" fontId="0" fillId="0" borderId="0" xfId="62" applyAlignment="1">
      <alignment horizontal="center" wrapText="1"/>
      <protection/>
    </xf>
    <xf numFmtId="0" fontId="2" fillId="53" borderId="0" xfId="62" applyFont="1" applyFill="1" applyAlignment="1">
      <alignment horizontal="center"/>
      <protection/>
    </xf>
    <xf numFmtId="0" fontId="149" fillId="69" borderId="0" xfId="62" applyFont="1" applyFill="1" applyAlignment="1">
      <alignment horizontal="center"/>
      <protection/>
    </xf>
    <xf numFmtId="0" fontId="0" fillId="20" borderId="0" xfId="62" applyFill="1" applyAlignment="1">
      <alignment horizontal="center"/>
      <protection/>
    </xf>
    <xf numFmtId="192" fontId="0" fillId="25" borderId="0" xfId="62" applyNumberFormat="1" applyFill="1" applyAlignment="1">
      <alignment horizontal="center"/>
      <protection/>
    </xf>
    <xf numFmtId="0" fontId="2" fillId="68" borderId="0" xfId="62" applyFont="1" applyFill="1" applyAlignment="1">
      <alignment horizontal="center"/>
      <protection/>
    </xf>
    <xf numFmtId="0" fontId="0" fillId="24" borderId="0" xfId="62" applyFill="1" applyAlignment="1">
      <alignment horizontal="center"/>
      <protection/>
    </xf>
    <xf numFmtId="0" fontId="0" fillId="28" borderId="0" xfId="62" applyFill="1" applyAlignment="1">
      <alignment horizontal="center"/>
      <protection/>
    </xf>
    <xf numFmtId="193" fontId="0" fillId="22" borderId="0" xfId="62" applyNumberFormat="1" applyFont="1" applyFill="1" applyAlignment="1">
      <alignment horizontal="center"/>
      <protection/>
    </xf>
    <xf numFmtId="0" fontId="0" fillId="53" borderId="0" xfId="62" applyFill="1" applyAlignment="1">
      <alignment horizontal="center"/>
      <protection/>
    </xf>
    <xf numFmtId="0" fontId="0" fillId="68" borderId="0" xfId="62" applyFill="1" applyAlignment="1">
      <alignment horizontal="center"/>
      <protection/>
    </xf>
    <xf numFmtId="0" fontId="80" fillId="24" borderId="0" xfId="62" applyFont="1" applyFill="1" applyAlignment="1">
      <alignment horizontal="center"/>
      <protection/>
    </xf>
    <xf numFmtId="194" fontId="2" fillId="0" borderId="0" xfId="62" applyNumberFormat="1" applyFont="1">
      <alignment/>
      <protection/>
    </xf>
    <xf numFmtId="194" fontId="0" fillId="0" borderId="0" xfId="62" applyNumberFormat="1">
      <alignment/>
      <protection/>
    </xf>
    <xf numFmtId="0" fontId="0" fillId="44" borderId="0" xfId="62" applyFill="1">
      <alignment/>
      <protection/>
    </xf>
    <xf numFmtId="172" fontId="149" fillId="53" borderId="0" xfId="62" applyNumberFormat="1" applyFont="1" applyFill="1" applyAlignment="1">
      <alignment horizontal="center"/>
      <protection/>
    </xf>
    <xf numFmtId="173" fontId="149" fillId="68" borderId="0" xfId="62" applyNumberFormat="1" applyFont="1" applyFill="1" applyAlignment="1">
      <alignment horizontal="center"/>
      <protection/>
    </xf>
    <xf numFmtId="0" fontId="149" fillId="53" borderId="0" xfId="62" applyFont="1" applyFill="1" applyAlignment="1">
      <alignment horizontal="center"/>
      <protection/>
    </xf>
    <xf numFmtId="0" fontId="149" fillId="68" borderId="0" xfId="62" applyFont="1" applyFill="1" applyAlignment="1">
      <alignment horizontal="center"/>
      <protection/>
    </xf>
    <xf numFmtId="194" fontId="2" fillId="22" borderId="0" xfId="62" applyNumberFormat="1" applyFont="1" applyFill="1">
      <alignment/>
      <protection/>
    </xf>
    <xf numFmtId="184" fontId="0" fillId="27" borderId="0" xfId="62" applyNumberFormat="1" applyFill="1" applyAlignment="1">
      <alignment horizontal="center"/>
      <protection/>
    </xf>
    <xf numFmtId="173" fontId="2" fillId="68" borderId="0" xfId="62" applyNumberFormat="1" applyFont="1" applyFill="1" applyAlignment="1">
      <alignment horizontal="center"/>
      <protection/>
    </xf>
    <xf numFmtId="0" fontId="3" fillId="0" borderId="0" xfId="62" applyFont="1">
      <alignment/>
      <protection/>
    </xf>
    <xf numFmtId="184" fontId="0" fillId="25" borderId="0" xfId="62" applyNumberFormat="1" applyFill="1" applyAlignment="1">
      <alignment horizontal="center"/>
      <protection/>
    </xf>
    <xf numFmtId="192" fontId="4" fillId="53" borderId="0" xfId="62" applyNumberFormat="1" applyFont="1" applyFill="1" applyAlignment="1">
      <alignment horizontal="center"/>
      <protection/>
    </xf>
    <xf numFmtId="9" fontId="149" fillId="39" borderId="0" xfId="62" applyNumberFormat="1" applyFont="1" applyFill="1" applyAlignment="1">
      <alignment horizontal="center"/>
      <protection/>
    </xf>
    <xf numFmtId="9" fontId="4" fillId="39" borderId="0" xfId="62" applyNumberFormat="1" applyFont="1" applyFill="1" applyAlignment="1">
      <alignment horizontal="center"/>
      <protection/>
    </xf>
    <xf numFmtId="192" fontId="4" fillId="39" borderId="0" xfId="62" applyNumberFormat="1" applyFont="1" applyFill="1" applyAlignment="1">
      <alignment horizontal="center"/>
      <protection/>
    </xf>
    <xf numFmtId="193" fontId="4" fillId="39" borderId="0" xfId="62" applyNumberFormat="1" applyFont="1" applyFill="1" applyAlignment="1">
      <alignment horizontal="center"/>
      <protection/>
    </xf>
    <xf numFmtId="193" fontId="2" fillId="39" borderId="0" xfId="62" applyNumberFormat="1" applyFont="1" applyFill="1" applyAlignment="1">
      <alignment horizontal="center"/>
      <protection/>
    </xf>
    <xf numFmtId="9" fontId="183" fillId="39" borderId="0" xfId="62" applyNumberFormat="1" applyFont="1" applyFill="1" applyAlignment="1" quotePrefix="1">
      <alignment horizontal="center"/>
      <protection/>
    </xf>
    <xf numFmtId="0" fontId="19" fillId="53" borderId="0" xfId="62" applyFont="1" applyFill="1" applyAlignment="1">
      <alignment horizontal="center"/>
      <protection/>
    </xf>
    <xf numFmtId="9" fontId="149" fillId="69" borderId="0" xfId="69" applyFont="1" applyFill="1" applyAlignment="1">
      <alignment horizontal="center"/>
    </xf>
    <xf numFmtId="173" fontId="19" fillId="68" borderId="0" xfId="62" applyNumberFormat="1" applyFont="1" applyFill="1" applyAlignment="1">
      <alignment horizontal="center"/>
      <protection/>
    </xf>
    <xf numFmtId="9" fontId="77" fillId="24" borderId="0" xfId="69" applyFont="1" applyFill="1" applyAlignment="1">
      <alignment horizontal="center"/>
    </xf>
    <xf numFmtId="172" fontId="149" fillId="53" borderId="28" xfId="62" applyNumberFormat="1" applyFont="1" applyFill="1" applyBorder="1" applyAlignment="1">
      <alignment horizontal="center"/>
      <protection/>
    </xf>
    <xf numFmtId="173" fontId="149" fillId="68" borderId="30" xfId="62" applyNumberFormat="1" applyFont="1" applyFill="1" applyBorder="1" applyAlignment="1">
      <alignment horizontal="center"/>
      <protection/>
    </xf>
    <xf numFmtId="194" fontId="2" fillId="7" borderId="0" xfId="62" applyNumberFormat="1" applyFont="1" applyFill="1">
      <alignment/>
      <protection/>
    </xf>
    <xf numFmtId="193" fontId="2" fillId="22" borderId="0" xfId="69" applyNumberFormat="1" applyFont="1" applyFill="1" applyAlignment="1">
      <alignment horizontal="center"/>
    </xf>
    <xf numFmtId="0" fontId="0" fillId="0" borderId="0" xfId="62" applyBorder="1">
      <alignment/>
      <protection/>
    </xf>
    <xf numFmtId="9" fontId="77" fillId="28" borderId="0" xfId="69" applyFont="1" applyFill="1" applyAlignment="1">
      <alignment horizontal="center"/>
    </xf>
    <xf numFmtId="9" fontId="77" fillId="3" borderId="0" xfId="69" applyFont="1" applyFill="1" applyAlignment="1">
      <alignment horizontal="center"/>
    </xf>
    <xf numFmtId="0" fontId="42" fillId="0" borderId="0" xfId="62" applyFont="1" applyFill="1" applyBorder="1" applyAlignment="1">
      <alignment horizontal="centerContinuous" vertical="center"/>
      <protection/>
    </xf>
    <xf numFmtId="0" fontId="0" fillId="0" borderId="0" xfId="62" applyBorder="1" applyAlignment="1">
      <alignment horizontal="centerContinuous" vertical="center"/>
      <protection/>
    </xf>
    <xf numFmtId="0" fontId="0" fillId="0" borderId="0" xfId="62" applyBorder="1" applyAlignment="1">
      <alignment vertical="center"/>
      <protection/>
    </xf>
    <xf numFmtId="0" fontId="79" fillId="0" borderId="0" xfId="57" applyBorder="1" applyAlignment="1" applyProtection="1">
      <alignment vertical="center"/>
      <protection/>
    </xf>
    <xf numFmtId="194" fontId="0" fillId="7" borderId="0" xfId="62" applyNumberFormat="1" applyFont="1" applyFill="1">
      <alignment/>
      <protection/>
    </xf>
    <xf numFmtId="0" fontId="80" fillId="20" borderId="0" xfId="62" applyFont="1" applyFill="1" applyAlignment="1">
      <alignment horizontal="center"/>
      <protection/>
    </xf>
    <xf numFmtId="192" fontId="80" fillId="25" borderId="0" xfId="62" applyNumberFormat="1" applyFont="1" applyFill="1" applyAlignment="1">
      <alignment horizontal="center"/>
      <protection/>
    </xf>
    <xf numFmtId="172" fontId="19" fillId="53" borderId="0" xfId="62" applyNumberFormat="1" applyFont="1" applyFill="1" applyAlignment="1">
      <alignment horizontal="center"/>
      <protection/>
    </xf>
    <xf numFmtId="9" fontId="77" fillId="21" borderId="0" xfId="69" applyFont="1" applyFill="1" applyAlignment="1">
      <alignment horizontal="center"/>
    </xf>
    <xf numFmtId="192" fontId="77" fillId="25" borderId="0" xfId="69" applyNumberFormat="1" applyFont="1" applyFill="1" applyAlignment="1">
      <alignment horizontal="center"/>
    </xf>
    <xf numFmtId="9" fontId="77" fillId="20" borderId="0" xfId="69" applyFont="1" applyFill="1" applyAlignment="1">
      <alignment horizontal="center"/>
    </xf>
    <xf numFmtId="9" fontId="149" fillId="31" borderId="0" xfId="69" applyFont="1" applyFill="1" applyAlignment="1">
      <alignment horizontal="center"/>
    </xf>
    <xf numFmtId="173" fontId="19" fillId="31" borderId="0" xfId="62" applyNumberFormat="1" applyFont="1" applyFill="1" applyAlignment="1">
      <alignment horizontal="center"/>
      <protection/>
    </xf>
    <xf numFmtId="195" fontId="0" fillId="0" borderId="0" xfId="62" applyNumberFormat="1">
      <alignment/>
      <protection/>
    </xf>
    <xf numFmtId="194" fontId="0" fillId="70" borderId="0" xfId="62" applyNumberFormat="1" applyFont="1" applyFill="1">
      <alignment/>
      <protection/>
    </xf>
    <xf numFmtId="193" fontId="2" fillId="3" borderId="0" xfId="69" applyNumberFormat="1" applyFont="1" applyFill="1" applyAlignment="1">
      <alignment horizontal="center"/>
    </xf>
    <xf numFmtId="192" fontId="77" fillId="3" borderId="0" xfId="69" applyNumberFormat="1" applyFont="1" applyFill="1" applyAlignment="1">
      <alignment horizontal="center"/>
    </xf>
    <xf numFmtId="172" fontId="19" fillId="7" borderId="0" xfId="62" applyNumberFormat="1" applyFont="1" applyFill="1" applyAlignment="1">
      <alignment horizontal="center"/>
      <protection/>
    </xf>
    <xf numFmtId="0" fontId="183" fillId="0" borderId="0" xfId="62" applyFont="1" applyAlignment="1">
      <alignment horizontal="center"/>
      <protection/>
    </xf>
    <xf numFmtId="0" fontId="183" fillId="3" borderId="0" xfId="62" applyFont="1" applyFill="1" applyAlignment="1">
      <alignment horizontal="center"/>
      <protection/>
    </xf>
    <xf numFmtId="172" fontId="59" fillId="53" borderId="0" xfId="62" applyNumberFormat="1" applyFont="1" applyFill="1" applyAlignment="1">
      <alignment horizontal="center"/>
      <protection/>
    </xf>
    <xf numFmtId="9" fontId="183" fillId="20" borderId="0" xfId="62" applyNumberFormat="1" applyFont="1" applyFill="1" applyAlignment="1">
      <alignment horizontal="center"/>
      <protection/>
    </xf>
    <xf numFmtId="9" fontId="183" fillId="8" borderId="0" xfId="62" applyNumberFormat="1" applyFont="1" applyFill="1" applyAlignment="1">
      <alignment horizontal="center"/>
      <protection/>
    </xf>
    <xf numFmtId="194" fontId="2" fillId="70" borderId="0" xfId="62" applyNumberFormat="1" applyFont="1" applyFill="1">
      <alignment/>
      <protection/>
    </xf>
    <xf numFmtId="0" fontId="183" fillId="0" borderId="0" xfId="62" applyFont="1" applyAlignment="1">
      <alignment vertical="center"/>
      <protection/>
    </xf>
    <xf numFmtId="0" fontId="0" fillId="0" borderId="0" xfId="62" applyAlignment="1">
      <alignment horizontal="right" vertical="center"/>
      <protection/>
    </xf>
    <xf numFmtId="0" fontId="0" fillId="0" borderId="0" xfId="62" applyFill="1" applyAlignment="1">
      <alignment vertical="center"/>
      <protection/>
    </xf>
    <xf numFmtId="3" fontId="0" fillId="0" borderId="0" xfId="62" applyNumberFormat="1" applyAlignment="1">
      <alignment vertical="center"/>
      <protection/>
    </xf>
    <xf numFmtId="3" fontId="0" fillId="0" borderId="0" xfId="62" applyNumberFormat="1" applyFill="1" applyAlignment="1">
      <alignment vertical="center"/>
      <protection/>
    </xf>
    <xf numFmtId="0" fontId="0" fillId="0" borderId="0" xfId="62" applyAlignment="1">
      <alignment horizontal="center" vertical="center" wrapText="1"/>
      <protection/>
    </xf>
    <xf numFmtId="0" fontId="2" fillId="64" borderId="42" xfId="62" applyFont="1" applyFill="1" applyBorder="1" applyAlignment="1">
      <alignment horizontal="center" wrapText="1"/>
      <protection/>
    </xf>
    <xf numFmtId="0" fontId="48" fillId="64" borderId="43" xfId="62" applyFont="1" applyFill="1" applyBorder="1" applyAlignment="1" quotePrefix="1">
      <alignment horizontal="center" wrapText="1"/>
      <protection/>
    </xf>
    <xf numFmtId="0" fontId="14" fillId="64" borderId="44" xfId="62" applyFont="1" applyFill="1" applyBorder="1" applyAlignment="1" quotePrefix="1">
      <alignment horizontal="center" wrapText="1"/>
      <protection/>
    </xf>
    <xf numFmtId="0" fontId="0" fillId="0" borderId="0" xfId="62" applyFont="1" applyFill="1" applyAlignment="1">
      <alignment horizontal="center" wrapText="1"/>
      <protection/>
    </xf>
    <xf numFmtId="0" fontId="2" fillId="53" borderId="42" xfId="62" applyFont="1" applyFill="1" applyBorder="1" applyAlignment="1">
      <alignment horizontal="center" wrapText="1"/>
      <protection/>
    </xf>
    <xf numFmtId="0" fontId="48" fillId="53" borderId="43" xfId="62" applyFont="1" applyFill="1" applyBorder="1" applyAlignment="1" quotePrefix="1">
      <alignment horizontal="center" wrapText="1"/>
      <protection/>
    </xf>
    <xf numFmtId="0" fontId="14" fillId="53" borderId="44" xfId="62" applyFont="1" applyFill="1" applyBorder="1" applyAlignment="1" quotePrefix="1">
      <alignment horizontal="center" wrapText="1"/>
      <protection/>
    </xf>
    <xf numFmtId="3" fontId="0" fillId="0" borderId="0" xfId="62" applyNumberFormat="1" applyFont="1" applyFill="1" applyAlignment="1">
      <alignment horizontal="center" wrapText="1"/>
      <protection/>
    </xf>
    <xf numFmtId="4" fontId="0" fillId="31" borderId="42" xfId="62" applyNumberFormat="1" applyFont="1" applyFill="1" applyBorder="1" applyAlignment="1">
      <alignment horizontal="center" wrapText="1"/>
      <protection/>
    </xf>
    <xf numFmtId="4" fontId="0" fillId="31" borderId="44" xfId="62" applyNumberFormat="1" applyFont="1" applyFill="1" applyBorder="1" applyAlignment="1">
      <alignment horizontal="center" wrapText="1"/>
      <protection/>
    </xf>
    <xf numFmtId="0" fontId="0" fillId="0" borderId="0" xfId="62" applyFont="1" applyAlignment="1">
      <alignment horizontal="right" vertical="center"/>
      <protection/>
    </xf>
    <xf numFmtId="0" fontId="0" fillId="0" borderId="0" xfId="62" applyFont="1" applyAlignment="1">
      <alignment horizontal="center" vertical="center"/>
      <protection/>
    </xf>
    <xf numFmtId="0" fontId="0" fillId="0" borderId="0" xfId="62" applyFill="1" applyAlignment="1">
      <alignment horizontal="right" vertical="center"/>
      <protection/>
    </xf>
    <xf numFmtId="3" fontId="0" fillId="0" borderId="0" xfId="62" applyNumberFormat="1" applyAlignment="1">
      <alignment horizontal="right" vertical="center"/>
      <protection/>
    </xf>
    <xf numFmtId="3" fontId="0" fillId="0" borderId="0" xfId="62" applyNumberFormat="1" applyAlignment="1">
      <alignment horizontal="center" vertical="center"/>
      <protection/>
    </xf>
    <xf numFmtId="3" fontId="0" fillId="0" borderId="0" xfId="62" applyNumberFormat="1" applyFill="1" applyAlignment="1">
      <alignment horizontal="right" vertical="center"/>
      <protection/>
    </xf>
    <xf numFmtId="4" fontId="0" fillId="0" borderId="0" xfId="62" applyNumberFormat="1" applyAlignment="1">
      <alignment horizontal="right" vertical="center"/>
      <protection/>
    </xf>
    <xf numFmtId="0" fontId="19" fillId="0" borderId="0" xfId="62" applyFont="1" applyAlignment="1">
      <alignment horizontal="right" vertical="center"/>
      <protection/>
    </xf>
    <xf numFmtId="3" fontId="2" fillId="64" borderId="0" xfId="62" applyNumberFormat="1" applyFont="1" applyFill="1" applyAlignment="1">
      <alignment vertical="center"/>
      <protection/>
    </xf>
    <xf numFmtId="9" fontId="2" fillId="64" borderId="0" xfId="62" applyNumberFormat="1" applyFont="1" applyFill="1" applyAlignment="1">
      <alignment horizontal="center" vertical="center"/>
      <protection/>
    </xf>
    <xf numFmtId="1" fontId="2" fillId="31" borderId="0" xfId="62" applyNumberFormat="1" applyFont="1" applyFill="1" applyAlignment="1">
      <alignment horizontal="center" vertical="center"/>
      <protection/>
    </xf>
    <xf numFmtId="9" fontId="2" fillId="0" borderId="0" xfId="62" applyNumberFormat="1" applyFont="1" applyFill="1" applyAlignment="1">
      <alignment vertical="center"/>
      <protection/>
    </xf>
    <xf numFmtId="3" fontId="184" fillId="53" borderId="0" xfId="62" applyNumberFormat="1" applyFont="1" applyFill="1" applyAlignment="1">
      <alignment horizontal="right" vertical="center"/>
      <protection/>
    </xf>
    <xf numFmtId="9" fontId="2" fillId="53" borderId="0" xfId="62" applyNumberFormat="1" applyFont="1" applyFill="1" applyAlignment="1">
      <alignment horizontal="center" vertical="center"/>
      <protection/>
    </xf>
    <xf numFmtId="1" fontId="2" fillId="38" borderId="0" xfId="62" applyNumberFormat="1" applyFont="1" applyFill="1" applyAlignment="1">
      <alignment horizontal="center" vertical="center"/>
      <protection/>
    </xf>
    <xf numFmtId="3" fontId="2" fillId="0" borderId="0" xfId="62" applyNumberFormat="1" applyFont="1" applyFill="1" applyAlignment="1">
      <alignment horizontal="center" vertical="center"/>
      <protection/>
    </xf>
    <xf numFmtId="4" fontId="0" fillId="31" borderId="0" xfId="62" applyNumberFormat="1" applyFill="1" applyAlignment="1">
      <alignment vertical="center"/>
      <protection/>
    </xf>
    <xf numFmtId="0" fontId="19" fillId="39" borderId="0" xfId="62" applyFont="1" applyFill="1" applyAlignment="1">
      <alignment horizontal="right" vertical="center"/>
      <protection/>
    </xf>
    <xf numFmtId="0" fontId="0" fillId="0" borderId="0" xfId="62" applyFont="1" applyAlignment="1">
      <alignment vertical="center"/>
      <protection/>
    </xf>
    <xf numFmtId="0" fontId="19" fillId="0" borderId="0" xfId="62" applyFont="1" applyFill="1" applyAlignment="1">
      <alignment horizontal="right" vertical="center"/>
      <protection/>
    </xf>
    <xf numFmtId="0" fontId="0" fillId="0" borderId="0" xfId="62" applyFont="1" applyFill="1" applyAlignment="1">
      <alignment vertical="center"/>
      <protection/>
    </xf>
    <xf numFmtId="3" fontId="2" fillId="0" borderId="0" xfId="62" applyNumberFormat="1" applyFont="1" applyFill="1" applyAlignment="1">
      <alignment vertical="center"/>
      <protection/>
    </xf>
    <xf numFmtId="9" fontId="2" fillId="0" borderId="0" xfId="62" applyNumberFormat="1" applyFont="1" applyFill="1" applyAlignment="1">
      <alignment horizontal="center" vertical="center"/>
      <protection/>
    </xf>
    <xf numFmtId="1" fontId="2" fillId="0" borderId="0" xfId="62" applyNumberFormat="1" applyFont="1" applyFill="1" applyAlignment="1">
      <alignment horizontal="center" vertical="center"/>
      <protection/>
    </xf>
    <xf numFmtId="3" fontId="184" fillId="0" borderId="0" xfId="62" applyNumberFormat="1" applyFont="1" applyFill="1" applyAlignment="1">
      <alignment horizontal="right" vertical="center"/>
      <protection/>
    </xf>
    <xf numFmtId="0" fontId="0" fillId="0" borderId="0" xfId="62" applyFill="1" applyAlignment="1">
      <alignment horizontal="center" vertical="center" wrapText="1"/>
      <protection/>
    </xf>
    <xf numFmtId="4" fontId="0" fillId="0" borderId="0" xfId="62" applyNumberFormat="1" applyFill="1" applyAlignment="1">
      <alignment vertical="center"/>
      <protection/>
    </xf>
    <xf numFmtId="0" fontId="19" fillId="49" borderId="0" xfId="62" applyFont="1" applyFill="1" applyAlignment="1">
      <alignment horizontal="right" vertical="center"/>
      <protection/>
    </xf>
    <xf numFmtId="1" fontId="2" fillId="64" borderId="0" xfId="62" applyNumberFormat="1" applyFont="1" applyFill="1" applyAlignment="1">
      <alignment horizontal="center" vertical="center"/>
      <protection/>
    </xf>
    <xf numFmtId="1" fontId="2" fillId="53" borderId="0" xfId="62" applyNumberFormat="1" applyFont="1" applyFill="1" applyAlignment="1">
      <alignment horizontal="center" vertical="center"/>
      <protection/>
    </xf>
    <xf numFmtId="0" fontId="19" fillId="35" borderId="0" xfId="62" applyFont="1" applyFill="1" applyAlignment="1">
      <alignment horizontal="right" vertical="center"/>
      <protection/>
    </xf>
    <xf numFmtId="3" fontId="2" fillId="64" borderId="0" xfId="62" applyNumberFormat="1" applyFont="1" applyFill="1" applyAlignment="1">
      <alignment horizontal="right" vertical="center"/>
      <protection/>
    </xf>
    <xf numFmtId="4" fontId="0" fillId="31" borderId="0" xfId="62" applyNumberFormat="1" applyFill="1" applyAlignment="1">
      <alignment horizontal="right" vertical="center"/>
      <protection/>
    </xf>
    <xf numFmtId="4" fontId="0" fillId="31" borderId="0" xfId="62" applyNumberFormat="1" applyFont="1" applyFill="1" applyAlignment="1">
      <alignment horizontal="right" vertical="center"/>
      <protection/>
    </xf>
    <xf numFmtId="4" fontId="0" fillId="0" borderId="0" xfId="62" applyNumberFormat="1" applyAlignment="1">
      <alignment vertical="center"/>
      <protection/>
    </xf>
    <xf numFmtId="0" fontId="82" fillId="0" borderId="0" xfId="62" applyFont="1" applyAlignment="1">
      <alignment horizontal="right" vertical="center"/>
      <protection/>
    </xf>
    <xf numFmtId="3" fontId="23" fillId="64" borderId="42" xfId="62" applyNumberFormat="1" applyFont="1" applyFill="1" applyBorder="1" applyAlignment="1">
      <alignment vertical="center"/>
      <protection/>
    </xf>
    <xf numFmtId="0" fontId="14" fillId="64" borderId="43" xfId="62" applyFont="1" applyFill="1" applyBorder="1" applyAlignment="1" quotePrefix="1">
      <alignment vertical="center"/>
      <protection/>
    </xf>
    <xf numFmtId="0" fontId="14" fillId="64" borderId="44" xfId="62" applyFont="1" applyFill="1" applyBorder="1" applyAlignment="1" quotePrefix="1">
      <alignment vertical="center"/>
      <protection/>
    </xf>
    <xf numFmtId="3" fontId="23" fillId="53" borderId="42" xfId="62" applyNumberFormat="1" applyFont="1" applyFill="1" applyBorder="1" applyAlignment="1">
      <alignment vertical="center"/>
      <protection/>
    </xf>
    <xf numFmtId="0" fontId="14" fillId="53" borderId="43" xfId="62" applyFont="1" applyFill="1" applyBorder="1" applyAlignment="1" quotePrefix="1">
      <alignment vertical="center"/>
      <protection/>
    </xf>
    <xf numFmtId="0" fontId="14" fillId="53" borderId="44" xfId="62" applyFont="1" applyFill="1" applyBorder="1" applyAlignment="1" quotePrefix="1">
      <alignment vertical="center"/>
      <protection/>
    </xf>
    <xf numFmtId="4" fontId="2" fillId="40" borderId="42" xfId="62" applyNumberFormat="1" applyFont="1" applyFill="1" applyBorder="1" applyAlignment="1">
      <alignment vertical="center"/>
      <protection/>
    </xf>
    <xf numFmtId="4" fontId="2" fillId="40" borderId="44" xfId="62" applyNumberFormat="1" applyFont="1" applyFill="1" applyBorder="1" applyAlignment="1">
      <alignment vertical="center"/>
      <protection/>
    </xf>
    <xf numFmtId="0" fontId="82" fillId="0" borderId="0" xfId="62" applyFont="1" applyFill="1" applyAlignment="1">
      <alignment horizontal="right" vertical="center"/>
      <protection/>
    </xf>
    <xf numFmtId="3" fontId="23" fillId="0" borderId="0" xfId="62" applyNumberFormat="1" applyFont="1" applyFill="1" applyBorder="1" applyAlignment="1">
      <alignment vertical="center"/>
      <protection/>
    </xf>
    <xf numFmtId="0" fontId="14" fillId="0" borderId="0" xfId="62" applyFont="1" applyFill="1" applyBorder="1" applyAlignment="1" quotePrefix="1">
      <alignment vertical="center"/>
      <protection/>
    </xf>
    <xf numFmtId="9" fontId="23" fillId="0" borderId="0" xfId="62" applyNumberFormat="1" applyFont="1" applyFill="1" applyBorder="1" applyAlignment="1">
      <alignment vertical="center"/>
      <protection/>
    </xf>
    <xf numFmtId="4" fontId="2" fillId="0" borderId="0" xfId="62" applyNumberFormat="1" applyFont="1" applyFill="1" applyBorder="1" applyAlignment="1">
      <alignment vertical="center"/>
      <protection/>
    </xf>
    <xf numFmtId="0" fontId="82" fillId="44" borderId="0" xfId="62" applyFont="1" applyFill="1" applyAlignment="1">
      <alignment horizontal="right" vertical="center"/>
      <protection/>
    </xf>
    <xf numFmtId="0" fontId="0" fillId="44" borderId="0" xfId="62" applyFill="1" applyAlignment="1">
      <alignment vertical="center"/>
      <protection/>
    </xf>
    <xf numFmtId="3" fontId="23" fillId="44" borderId="0" xfId="62" applyNumberFormat="1" applyFont="1" applyFill="1" applyBorder="1" applyAlignment="1">
      <alignment vertical="center"/>
      <protection/>
    </xf>
    <xf numFmtId="0" fontId="14" fillId="44" borderId="0" xfId="62" applyFont="1" applyFill="1" applyBorder="1" applyAlignment="1" quotePrefix="1">
      <alignment vertical="center"/>
      <protection/>
    </xf>
    <xf numFmtId="3" fontId="2" fillId="44" borderId="0" xfId="62" applyNumberFormat="1" applyFont="1" applyFill="1" applyAlignment="1">
      <alignment vertical="center"/>
      <protection/>
    </xf>
    <xf numFmtId="9" fontId="23" fillId="44" borderId="0" xfId="62" applyNumberFormat="1" applyFont="1" applyFill="1" applyBorder="1" applyAlignment="1">
      <alignment vertical="center"/>
      <protection/>
    </xf>
    <xf numFmtId="0" fontId="185" fillId="0" borderId="0" xfId="62" applyFont="1" applyFill="1" applyAlignment="1">
      <alignment horizontal="center" vertical="center" wrapText="1"/>
      <protection/>
    </xf>
    <xf numFmtId="0" fontId="2" fillId="35" borderId="42" xfId="62" applyFont="1" applyFill="1" applyBorder="1" applyAlignment="1">
      <alignment horizontal="center" wrapText="1"/>
      <protection/>
    </xf>
    <xf numFmtId="0" fontId="48" fillId="35" borderId="43" xfId="62" applyFont="1" applyFill="1" applyBorder="1" applyAlignment="1" quotePrefix="1">
      <alignment horizontal="center" wrapText="1"/>
      <protection/>
    </xf>
    <xf numFmtId="0" fontId="14" fillId="35" borderId="44" xfId="62" applyFont="1" applyFill="1" applyBorder="1" applyAlignment="1" quotePrefix="1">
      <alignment horizontal="center" wrapText="1"/>
      <protection/>
    </xf>
    <xf numFmtId="0" fontId="48" fillId="35" borderId="42" xfId="62" applyFont="1" applyFill="1" applyBorder="1" applyAlignment="1" quotePrefix="1">
      <alignment horizontal="center" wrapText="1"/>
      <protection/>
    </xf>
    <xf numFmtId="3" fontId="184" fillId="35" borderId="0" xfId="62" applyNumberFormat="1" applyFont="1" applyFill="1" applyAlignment="1">
      <alignment horizontal="right" vertical="center"/>
      <protection/>
    </xf>
    <xf numFmtId="9" fontId="2" fillId="35" borderId="0" xfId="62" applyNumberFormat="1" applyFont="1" applyFill="1" applyAlignment="1">
      <alignment horizontal="center" vertical="center"/>
      <protection/>
    </xf>
    <xf numFmtId="1" fontId="2" fillId="35" borderId="0" xfId="62" applyNumberFormat="1" applyFont="1" applyFill="1" applyAlignment="1">
      <alignment horizontal="center" vertical="center"/>
      <protection/>
    </xf>
    <xf numFmtId="0" fontId="19" fillId="36" borderId="0" xfId="62" applyFont="1" applyFill="1" applyAlignment="1">
      <alignment horizontal="right" vertical="center"/>
      <protection/>
    </xf>
    <xf numFmtId="3" fontId="23" fillId="35" borderId="42" xfId="62" applyNumberFormat="1" applyFont="1" applyFill="1" applyBorder="1" applyAlignment="1">
      <alignment vertical="center"/>
      <protection/>
    </xf>
    <xf numFmtId="0" fontId="14" fillId="35" borderId="43" xfId="62" applyFont="1" applyFill="1" applyBorder="1" applyAlignment="1" quotePrefix="1">
      <alignment vertical="center"/>
      <protection/>
    </xf>
    <xf numFmtId="0" fontId="14" fillId="35" borderId="44" xfId="62" applyFont="1" applyFill="1" applyBorder="1" applyAlignment="1" quotePrefix="1">
      <alignment vertical="center"/>
      <protection/>
    </xf>
    <xf numFmtId="9" fontId="2" fillId="35" borderId="42" xfId="62" applyNumberFormat="1" applyFont="1" applyFill="1" applyBorder="1" applyAlignment="1">
      <alignment horizontal="center" vertical="center"/>
      <protection/>
    </xf>
    <xf numFmtId="0" fontId="186" fillId="0" borderId="0" xfId="62" applyFont="1" applyFill="1" applyAlignment="1">
      <alignment horizontal="center" vertical="center" wrapText="1"/>
      <protection/>
    </xf>
    <xf numFmtId="0" fontId="19" fillId="71" borderId="0" xfId="62" applyFont="1" applyFill="1" applyAlignment="1">
      <alignment horizontal="right" vertical="center"/>
      <protection/>
    </xf>
    <xf numFmtId="0" fontId="82" fillId="0" borderId="0" xfId="62" applyFont="1" applyAlignment="1">
      <alignment horizontal="right" vertical="center" wrapText="1"/>
      <protection/>
    </xf>
    <xf numFmtId="0" fontId="104" fillId="31" borderId="29" xfId="0" applyFont="1" applyFill="1" applyBorder="1" applyAlignment="1">
      <alignment horizontal="center" vertical="center" wrapText="1"/>
    </xf>
    <xf numFmtId="0" fontId="105" fillId="0" borderId="0" xfId="0" applyFont="1" applyAlignment="1">
      <alignment horizontal="left" vertical="center"/>
    </xf>
    <xf numFmtId="0" fontId="106" fillId="33" borderId="29" xfId="0" applyFont="1" applyFill="1" applyBorder="1" applyAlignment="1">
      <alignment horizontal="center" vertical="center" wrapText="1"/>
    </xf>
    <xf numFmtId="0" fontId="106" fillId="33" borderId="29" xfId="0" applyFont="1" applyFill="1" applyBorder="1" applyAlignment="1">
      <alignment vertical="center" wrapText="1"/>
    </xf>
    <xf numFmtId="0" fontId="106" fillId="33" borderId="0" xfId="0" applyFont="1" applyFill="1" applyBorder="1" applyAlignment="1">
      <alignment vertical="center" wrapText="1"/>
    </xf>
    <xf numFmtId="0" fontId="106" fillId="33" borderId="29" xfId="0" applyFont="1" applyFill="1" applyBorder="1" applyAlignment="1">
      <alignment vertical="center"/>
    </xf>
    <xf numFmtId="0" fontId="107" fillId="0" borderId="0" xfId="0" applyFont="1" applyAlignment="1">
      <alignment vertical="center"/>
    </xf>
    <xf numFmtId="194" fontId="0" fillId="0" borderId="0" xfId="0" applyNumberFormat="1" applyAlignment="1">
      <alignment/>
    </xf>
    <xf numFmtId="194" fontId="0" fillId="7" borderId="0" xfId="0" applyNumberFormat="1" applyFill="1" applyAlignment="1">
      <alignment/>
    </xf>
    <xf numFmtId="194" fontId="0" fillId="22" borderId="0" xfId="0" applyNumberFormat="1" applyFill="1" applyAlignment="1">
      <alignment/>
    </xf>
    <xf numFmtId="194" fontId="0" fillId="70" borderId="0" xfId="0" applyNumberFormat="1" applyFill="1" applyAlignment="1">
      <alignment/>
    </xf>
    <xf numFmtId="0" fontId="2" fillId="11" borderId="42"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44" xfId="0" applyFont="1" applyFill="1" applyBorder="1" applyAlignment="1">
      <alignment horizontal="center" vertical="center"/>
    </xf>
    <xf numFmtId="0" fontId="2" fillId="28" borderId="42" xfId="0" applyFont="1" applyFill="1" applyBorder="1" applyAlignment="1">
      <alignment horizontal="center" vertical="center"/>
    </xf>
    <xf numFmtId="0" fontId="2" fillId="28" borderId="43" xfId="0" applyFont="1" applyFill="1" applyBorder="1" applyAlignment="1">
      <alignment horizontal="center" vertical="center"/>
    </xf>
    <xf numFmtId="0" fontId="2" fillId="28" borderId="44" xfId="0" applyFont="1" applyFill="1" applyBorder="1" applyAlignment="1">
      <alignment horizontal="center" vertical="center"/>
    </xf>
    <xf numFmtId="0" fontId="2" fillId="7" borderId="42" xfId="0" applyFont="1" applyFill="1" applyBorder="1" applyAlignment="1">
      <alignment horizontal="center" vertical="center"/>
    </xf>
    <xf numFmtId="0" fontId="0" fillId="7" borderId="44" xfId="0"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22" borderId="28" xfId="0" applyFont="1" applyFill="1" applyBorder="1" applyAlignment="1">
      <alignment horizontal="center" vertical="center"/>
    </xf>
    <xf numFmtId="0" fontId="2" fillId="22" borderId="29" xfId="0" applyFont="1" applyFill="1" applyBorder="1" applyAlignment="1">
      <alignment horizontal="center" vertical="center"/>
    </xf>
    <xf numFmtId="0" fontId="2" fillId="22" borderId="30" xfId="0" applyFont="1" applyFill="1" applyBorder="1" applyAlignment="1">
      <alignment horizontal="center" vertical="center"/>
    </xf>
    <xf numFmtId="0" fontId="2" fillId="24" borderId="42" xfId="0" applyFont="1" applyFill="1" applyBorder="1" applyAlignment="1">
      <alignment horizontal="center" vertical="center"/>
    </xf>
    <xf numFmtId="0" fontId="2" fillId="24" borderId="43" xfId="0" applyFont="1" applyFill="1" applyBorder="1" applyAlignment="1">
      <alignment horizontal="center" vertical="center"/>
    </xf>
    <xf numFmtId="0" fontId="2" fillId="24" borderId="44" xfId="0" applyFont="1" applyFill="1" applyBorder="1" applyAlignment="1">
      <alignment horizontal="center" vertical="center"/>
    </xf>
    <xf numFmtId="0" fontId="2" fillId="20" borderId="42" xfId="0" applyFont="1" applyFill="1" applyBorder="1" applyAlignment="1">
      <alignment horizontal="center" vertical="center"/>
    </xf>
    <xf numFmtId="0" fontId="2" fillId="20" borderId="43" xfId="0" applyFont="1" applyFill="1" applyBorder="1" applyAlignment="1">
      <alignment horizontal="center" vertical="center"/>
    </xf>
    <xf numFmtId="0" fontId="2" fillId="20" borderId="44" xfId="0" applyFont="1" applyFill="1" applyBorder="1" applyAlignment="1">
      <alignment horizontal="center" vertical="center"/>
    </xf>
    <xf numFmtId="0" fontId="2" fillId="38" borderId="42" xfId="0" applyFont="1" applyFill="1" applyBorder="1" applyAlignment="1">
      <alignment horizontal="center" vertical="center"/>
    </xf>
    <xf numFmtId="0" fontId="2" fillId="38" borderId="43" xfId="0" applyFont="1" applyFill="1" applyBorder="1" applyAlignment="1">
      <alignment horizontal="center" vertical="center"/>
    </xf>
    <xf numFmtId="0" fontId="2" fillId="38" borderId="44" xfId="0" applyFont="1" applyFill="1" applyBorder="1" applyAlignment="1">
      <alignment horizontal="center" vertical="center"/>
    </xf>
    <xf numFmtId="0" fontId="2" fillId="49" borderId="42" xfId="0" applyFont="1" applyFill="1" applyBorder="1" applyAlignment="1">
      <alignment horizontal="center" vertical="center"/>
    </xf>
    <xf numFmtId="0" fontId="2" fillId="49" borderId="43" xfId="0" applyFont="1" applyFill="1" applyBorder="1" applyAlignment="1">
      <alignment horizontal="center" vertical="center"/>
    </xf>
    <xf numFmtId="0" fontId="2" fillId="49" borderId="44" xfId="0" applyFont="1" applyFill="1" applyBorder="1" applyAlignment="1">
      <alignment horizontal="center" vertical="center"/>
    </xf>
    <xf numFmtId="0" fontId="2" fillId="45" borderId="42" xfId="0" applyFont="1" applyFill="1" applyBorder="1" applyAlignment="1">
      <alignment horizontal="center" vertical="center"/>
    </xf>
    <xf numFmtId="0" fontId="2" fillId="45" borderId="43" xfId="0" applyFont="1" applyFill="1" applyBorder="1" applyAlignment="1">
      <alignment horizontal="center" vertical="center"/>
    </xf>
    <xf numFmtId="0" fontId="2" fillId="45" borderId="44" xfId="0" applyFont="1" applyFill="1" applyBorder="1" applyAlignment="1">
      <alignment horizontal="center" vertical="center"/>
    </xf>
    <xf numFmtId="0" fontId="76" fillId="0" borderId="45" xfId="62" applyFont="1" applyFill="1" applyBorder="1" applyAlignment="1">
      <alignment horizontal="center" vertical="center" textRotation="90"/>
      <protection/>
    </xf>
    <xf numFmtId="0" fontId="78" fillId="0" borderId="46" xfId="62" applyFont="1" applyBorder="1" applyAlignment="1">
      <alignment vertical="center" textRotation="90"/>
      <protection/>
    </xf>
    <xf numFmtId="0" fontId="78" fillId="0" borderId="47" xfId="62" applyFont="1" applyBorder="1" applyAlignment="1">
      <alignment vertical="center" textRotation="90"/>
      <protection/>
    </xf>
    <xf numFmtId="0" fontId="76" fillId="0" borderId="0" xfId="62" applyFont="1" applyFill="1" applyBorder="1" applyAlignment="1">
      <alignment horizontal="center" vertical="center" textRotation="90"/>
      <protection/>
    </xf>
    <xf numFmtId="0" fontId="78" fillId="0" borderId="0" xfId="62" applyFont="1" applyAlignment="1">
      <alignment vertical="center" textRotation="90"/>
      <protection/>
    </xf>
    <xf numFmtId="0" fontId="23" fillId="0" borderId="35" xfId="0" applyFont="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Input" xfId="59"/>
    <cellStyle name="Linked Cell" xfId="60"/>
    <cellStyle name="Neutral" xfId="61"/>
    <cellStyle name="Normal 2" xfId="62"/>
    <cellStyle name="Normal 2 2" xfId="63"/>
    <cellStyle name="Normal 2 3" xfId="64"/>
    <cellStyle name="Normal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993300"/>
                </a:solidFill>
                <a:latin typeface="Arial"/>
                <a:ea typeface="Arial"/>
                <a:cs typeface="Arial"/>
              </a:rPr>
              <a:t>Monthly Prices</a:t>
            </a:r>
          </a:p>
        </c:rich>
      </c:tx>
      <c:layout>
        <c:manualLayout>
          <c:xMode val="factor"/>
          <c:yMode val="factor"/>
          <c:x val="0.11275"/>
          <c:y val="0.5255"/>
        </c:manualLayout>
      </c:layout>
      <c:spPr>
        <a:noFill/>
        <a:ln w="3175">
          <a:noFill/>
        </a:ln>
      </c:spPr>
    </c:title>
    <c:plotArea>
      <c:layout>
        <c:manualLayout>
          <c:xMode val="edge"/>
          <c:yMode val="edge"/>
          <c:x val="0.0275"/>
          <c:y val="0.118"/>
          <c:w val="0.94775"/>
          <c:h val="0.8845"/>
        </c:manualLayout>
      </c:layout>
      <c:lineChart>
        <c:grouping val="standard"/>
        <c:varyColors val="0"/>
        <c:ser>
          <c:idx val="1"/>
          <c:order val="0"/>
          <c:tx>
            <c:strRef>
              <c:f>'Price Histrory'!$AN$69</c:f>
              <c:strCache>
                <c:ptCount val="1"/>
                <c:pt idx="0">
                  <c:v># 2 Diesel</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layout>
                <c:manualLayout>
                  <c:x val="0"/>
                  <c:y val="0"/>
                </c:manualLayout>
              </c:layout>
              <c:txPr>
                <a:bodyPr vert="horz" rot="444000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66"/>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r"/>
              <c:showLegendKey val="0"/>
              <c:showVal val="1"/>
              <c:showBubbleSize val="0"/>
              <c:showCatName val="0"/>
              <c:showSerName val="1"/>
              <c:showPercent val="0"/>
            </c:dLbl>
            <c:dLbl>
              <c:idx val="74"/>
              <c:layout>
                <c:manualLayout>
                  <c:x val="0"/>
                  <c:y val="0"/>
                </c:manualLayout>
              </c:layout>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16"/>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t"/>
              <c:showLegendKey val="0"/>
              <c:showVal val="1"/>
              <c:showBubbleSize val="0"/>
              <c:showCatName val="0"/>
              <c:showSerName val="1"/>
              <c:showPercent val="0"/>
            </c:dLbl>
            <c:dLbl>
              <c:idx val="125"/>
              <c:layout>
                <c:manualLayout>
                  <c:x val="0"/>
                  <c:y val="0"/>
                </c:manualLayout>
              </c:layout>
              <c:txPr>
                <a:bodyPr vert="horz" rot="450000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0"/>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t"/>
              <c:showLegendKey val="0"/>
              <c:showVal val="1"/>
              <c:showBubbleSize val="0"/>
              <c:showCatName val="0"/>
              <c:showSerName val="1"/>
              <c:showPercent val="0"/>
            </c:dLbl>
            <c:dLbl>
              <c:idx val="145"/>
              <c:txPr>
                <a:bodyPr vert="horz" rot="0" anchor="ctr"/>
                <a:lstStyle/>
                <a:p>
                  <a:pPr algn="ctr">
                    <a:defRPr lang="en-US" cap="none" sz="800" b="0" i="0" u="none" baseline="0">
                      <a:solidFill>
                        <a:srgbClr val="0066CC"/>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157"/>
              <c:txPr>
                <a:bodyPr vert="horz" rot="0" anchor="ctr"/>
                <a:lstStyle/>
                <a:p>
                  <a:pPr algn="ctr">
                    <a:defRPr lang="en-US" cap="none" sz="800" b="0" i="0" u="none" baseline="0">
                      <a:solidFill>
                        <a:srgbClr val="0066CC"/>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numFmt formatCode="General" sourceLinked="1"/>
            <c:spPr>
              <a:noFill/>
              <a:ln w="3175">
                <a:noFill/>
              </a:ln>
            </c:spPr>
            <c:showLegendKey val="0"/>
            <c:showVal val="0"/>
            <c:showBubbleSize val="0"/>
            <c:showCatName val="0"/>
            <c:showSerName val="0"/>
            <c:showLeaderLines val="1"/>
            <c:showPercent val="0"/>
          </c:dLbls>
          <c:trendline>
            <c:spPr>
              <a:ln w="3175">
                <a:solidFill>
                  <a:srgbClr val="99CCFF"/>
                </a:solidFill>
              </a:ln>
            </c:spPr>
            <c:trendlineType val="linear"/>
            <c:dispEq val="0"/>
            <c:dispRSqr val="0"/>
          </c:trendline>
          <c:cat>
            <c:strRef>
              <c:f>'Price Histrory'!$AE$75:$AE$242</c:f>
              <c:strCache/>
            </c:strRef>
          </c:cat>
          <c:val>
            <c:numRef>
              <c:f>'Price Histrory'!$AN$75:$AN$242</c:f>
              <c:numCache/>
            </c:numRef>
          </c:val>
          <c:smooth val="0"/>
        </c:ser>
        <c:ser>
          <c:idx val="2"/>
          <c:order val="2"/>
          <c:tx>
            <c:v>Paving Seasons</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0"/>
            <c:showBubbleSize val="0"/>
            <c:showCatName val="0"/>
            <c:showSerName val="0"/>
            <c:showLeaderLines val="1"/>
            <c:showPercent val="0"/>
          </c:dLbls>
          <c:cat>
            <c:strRef>
              <c:f>'Price Histrory'!$AE$75:$AE$242</c:f>
              <c:strCache/>
            </c:strRef>
          </c:cat>
          <c:val>
            <c:numRef>
              <c:f>'Price Histrory'!$AG$75:$AG$242</c:f>
              <c:numCache/>
            </c:numRef>
          </c:val>
          <c:smooth val="0"/>
        </c:ser>
        <c:marker val="1"/>
        <c:axId val="8525344"/>
        <c:axId val="9619233"/>
      </c:lineChart>
      <c:lineChart>
        <c:grouping val="standard"/>
        <c:varyColors val="0"/>
        <c:ser>
          <c:idx val="0"/>
          <c:order val="1"/>
          <c:tx>
            <c:strRef>
              <c:f>'Price Histrory'!$AI$69</c:f>
              <c:strCache>
                <c:ptCount val="1"/>
                <c:pt idx="0">
                  <c:v>Asphalt</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64"/>
            <c:spPr>
              <a:ln w="25400">
                <a:solidFill>
                  <a:srgbClr val="666699"/>
                </a:solidFill>
              </a:ln>
            </c:spPr>
            <c:marker>
              <c:symbol val="none"/>
            </c:marke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2"/>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59"/>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67"/>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0"/>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6"/>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64"/>
              <c:delete val="1"/>
            </c:dLbl>
            <c:dLbl>
              <c:idx val="165"/>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numFmt formatCode="General" sourceLinked="1"/>
            <c:spPr>
              <a:noFill/>
              <a:ln w="3175">
                <a:noFill/>
              </a:ln>
            </c:spPr>
            <c:showLegendKey val="0"/>
            <c:showVal val="0"/>
            <c:showBubbleSize val="0"/>
            <c:showCatName val="0"/>
            <c:showSerName val="0"/>
            <c:showLeaderLines val="1"/>
            <c:showPercent val="0"/>
          </c:dLbls>
          <c:trendline>
            <c:spPr>
              <a:ln w="25400">
                <a:solidFill>
                  <a:srgbClr val="808080"/>
                </a:solidFill>
              </a:ln>
            </c:spPr>
            <c:trendlineType val="linear"/>
            <c:dispEq val="0"/>
            <c:dispRSqr val="0"/>
          </c:trendline>
          <c:cat>
            <c:strLit>
              <c:ptCount val="1"/>
              <c:pt idx="0">
                <c:v>AC Avg</c:v>
              </c:pt>
            </c:strLit>
          </c:cat>
          <c:val>
            <c:numRef>
              <c:f>'Price Histrory'!$AI$76:$AI$242</c:f>
              <c:numCache/>
            </c:numRef>
          </c:val>
          <c:smooth val="0"/>
        </c:ser>
        <c:ser>
          <c:idx val="3"/>
          <c:order val="3"/>
          <c:tx>
            <c:v>Asphalt Average</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200" b="1" i="0" u="none" baseline="0">
                      <a:solidFill>
                        <a:srgbClr val="666699"/>
                      </a:solidFill>
                      <a:latin typeface="Arial"/>
                      <a:ea typeface="Arial"/>
                      <a:cs typeface="Arial"/>
                    </a:defRPr>
                  </a:pPr>
                </a:p>
              </c:txPr>
              <c:numFmt formatCode="General" sourceLinked="1"/>
              <c:spPr>
                <a:noFill/>
                <a:ln w="3175">
                  <a:noFill/>
                </a:ln>
              </c:spPr>
              <c:dLblPos val="r"/>
              <c:showLegendKey val="0"/>
              <c:showVal val="1"/>
              <c:showBubbleSize val="0"/>
              <c:showCatName val="0"/>
              <c:showSerName val="1"/>
              <c:showPercent val="0"/>
            </c:dLbl>
            <c:dLbl>
              <c:idx val="170"/>
              <c:txPr>
                <a:bodyPr vert="horz" rot="0" anchor="ctr"/>
                <a:lstStyle/>
                <a:p>
                  <a:pPr algn="ctr">
                    <a:defRPr lang="en-US" cap="none" sz="1200" b="1" i="0" u="none" baseline="0">
                      <a:solidFill>
                        <a:srgbClr val="6666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
              <c:pt idx="0">
                <c:v>AC Avg</c:v>
              </c:pt>
            </c:strLit>
          </c:cat>
          <c:val>
            <c:numRef>
              <c:f>'Price Histrory'!$AA$71:$AA$242</c:f>
              <c:numCache/>
            </c:numRef>
          </c:val>
          <c:smooth val="0"/>
        </c:ser>
        <c:marker val="1"/>
        <c:axId val="19464234"/>
        <c:axId val="40960379"/>
      </c:lineChart>
      <c:catAx>
        <c:axId val="8525344"/>
        <c:scaling>
          <c:orientation val="minMax"/>
        </c:scaling>
        <c:axPos val="b"/>
        <c:majorGridlines>
          <c:spPr>
            <a:ln w="3175">
              <a:solidFill>
                <a:srgbClr val="FF0000"/>
              </a:solidFill>
            </a:ln>
          </c:spPr>
        </c:majorGridlines>
        <c:delete val="0"/>
        <c:numFmt formatCode="General" sourceLinked="1"/>
        <c:majorTickMark val="cross"/>
        <c:minorTickMark val="none"/>
        <c:tickLblPos val="low"/>
        <c:spPr>
          <a:ln w="3175">
            <a:solidFill>
              <a:srgbClr val="800000"/>
            </a:solidFill>
          </a:ln>
        </c:spPr>
        <c:txPr>
          <a:bodyPr vert="horz" rot="-5400000"/>
          <a:lstStyle/>
          <a:p>
            <a:pPr>
              <a:defRPr lang="en-US" cap="none" sz="1000" b="1" i="0" u="none" baseline="0">
                <a:solidFill>
                  <a:srgbClr val="800000"/>
                </a:solidFill>
                <a:latin typeface="Arial"/>
                <a:ea typeface="Arial"/>
                <a:cs typeface="Arial"/>
              </a:defRPr>
            </a:pPr>
          </a:p>
        </c:txPr>
        <c:crossAx val="9619233"/>
        <c:crosses val="autoZero"/>
        <c:auto val="0"/>
        <c:lblOffset val="100"/>
        <c:tickLblSkip val="1"/>
        <c:tickMarkSkip val="12"/>
        <c:noMultiLvlLbl val="0"/>
      </c:catAx>
      <c:valAx>
        <c:axId val="9619233"/>
        <c:scaling>
          <c:orientation val="minMax"/>
          <c:max val="4"/>
        </c:scaling>
        <c:axPos val="l"/>
        <c:title>
          <c:tx>
            <c:rich>
              <a:bodyPr vert="horz" rot="-5400000" anchor="ctr"/>
              <a:lstStyle/>
              <a:p>
                <a:pPr algn="ctr">
                  <a:defRPr/>
                </a:pPr>
                <a:r>
                  <a:rPr lang="en-US" cap="none" sz="1000" b="1" i="0" u="none" baseline="0">
                    <a:solidFill>
                      <a:srgbClr val="3366FF"/>
                    </a:solidFill>
                    <a:latin typeface="Arial"/>
                    <a:ea typeface="Arial"/>
                    <a:cs typeface="Arial"/>
                  </a:rPr>
                  <a:t>#2 Diesel: $ per gallon</a:t>
                </a:r>
              </a:p>
            </c:rich>
          </c:tx>
          <c:layout>
            <c:manualLayout>
              <c:xMode val="factor"/>
              <c:yMode val="factor"/>
              <c:x val="-0.009"/>
              <c:y val="0.00975"/>
            </c:manualLayout>
          </c:layout>
          <c:overlay val="0"/>
          <c:spPr>
            <a:noFill/>
            <a:ln w="3175">
              <a:noFill/>
            </a:ln>
          </c:spPr>
        </c:title>
        <c:majorGridlines>
          <c:spPr>
            <a:ln w="12700">
              <a:solidFill>
                <a:srgbClr val="CCFFCC"/>
              </a:solidFill>
            </a:ln>
          </c:spPr>
        </c:majorGridlines>
        <c:delete val="0"/>
        <c:numFmt formatCode="\$#,##0.00" sourceLinked="0"/>
        <c:majorTickMark val="none"/>
        <c:minorTickMark val="none"/>
        <c:tickLblPos val="nextTo"/>
        <c:spPr>
          <a:ln w="3175">
            <a:noFill/>
          </a:ln>
        </c:spPr>
        <c:txPr>
          <a:bodyPr vert="horz" rot="0"/>
          <a:lstStyle/>
          <a:p>
            <a:pPr>
              <a:defRPr lang="en-US" cap="none" sz="1000" b="1" i="0" u="none" baseline="0">
                <a:solidFill>
                  <a:srgbClr val="3366FF"/>
                </a:solidFill>
                <a:latin typeface="Arial"/>
                <a:ea typeface="Arial"/>
                <a:cs typeface="Arial"/>
              </a:defRPr>
            </a:pPr>
          </a:p>
        </c:txPr>
        <c:crossAx val="8525344"/>
        <c:crossesAt val="1"/>
        <c:crossBetween val="between"/>
        <c:dispUnits/>
        <c:majorUnit val="0.5"/>
      </c:valAx>
      <c:catAx>
        <c:axId val="19464234"/>
        <c:scaling>
          <c:orientation val="minMax"/>
        </c:scaling>
        <c:axPos val="b"/>
        <c:delete val="1"/>
        <c:majorTickMark val="out"/>
        <c:minorTickMark val="none"/>
        <c:tickLblPos val="nextTo"/>
        <c:crossAx val="40960379"/>
        <c:crosses val="autoZero"/>
        <c:auto val="1"/>
        <c:lblOffset val="100"/>
        <c:tickLblSkip val="1"/>
        <c:noMultiLvlLbl val="0"/>
      </c:catAx>
      <c:valAx>
        <c:axId val="40960379"/>
        <c:scaling>
          <c:orientation val="minMax"/>
        </c:scaling>
        <c:axPos val="l"/>
        <c:title>
          <c:tx>
            <c:rich>
              <a:bodyPr vert="horz" rot="-5400000" anchor="ctr"/>
              <a:lstStyle/>
              <a:p>
                <a:pPr algn="ctr">
                  <a:defRPr/>
                </a:pPr>
                <a:r>
                  <a:rPr lang="en-US" cap="none" sz="1000" b="1" i="0" u="none" baseline="0">
                    <a:solidFill>
                      <a:srgbClr val="333333"/>
                    </a:solidFill>
                    <a:latin typeface="Arial"/>
                    <a:ea typeface="Arial"/>
                    <a:cs typeface="Arial"/>
                  </a:rPr>
                  <a:t>Asphalt: $ per ton</a:t>
                </a:r>
              </a:p>
            </c:rich>
          </c:tx>
          <c:layout>
            <c:manualLayout>
              <c:xMode val="factor"/>
              <c:yMode val="factor"/>
              <c:x val="-0.006"/>
              <c:y val="0.00525"/>
            </c:manualLayout>
          </c:layout>
          <c:overlay val="0"/>
          <c:spPr>
            <a:noFill/>
            <a:ln w="3175">
              <a:noFill/>
            </a:ln>
          </c:spPr>
        </c:title>
        <c:delete val="0"/>
        <c:numFmt formatCode="\$#,##0" sourceLinked="0"/>
        <c:majorTickMark val="cross"/>
        <c:minorTickMark val="none"/>
        <c:tickLblPos val="nextTo"/>
        <c:spPr>
          <a:ln w="3175">
            <a:noFill/>
          </a:ln>
        </c:spPr>
        <c:txPr>
          <a:bodyPr vert="horz" rot="0"/>
          <a:lstStyle/>
          <a:p>
            <a:pPr>
              <a:defRPr lang="en-US" cap="none" sz="1000" b="1" i="0" u="none" baseline="0">
                <a:solidFill>
                  <a:srgbClr val="333333"/>
                </a:solidFill>
                <a:latin typeface="Arial"/>
                <a:ea typeface="Arial"/>
                <a:cs typeface="Arial"/>
              </a:defRPr>
            </a:pPr>
          </a:p>
        </c:txPr>
        <c:crossAx val="19464234"/>
        <c:crosses val="max"/>
        <c:crossBetween val="between"/>
        <c:dispUnits/>
      </c:valAx>
      <c:spPr>
        <a:noFill/>
        <a:ln>
          <a:noFill/>
        </a:ln>
      </c:spPr>
    </c:plotArea>
    <c:legend>
      <c:legendPos val="r"/>
      <c:legendEntry>
        <c:idx val="0"/>
        <c:txPr>
          <a:bodyPr vert="horz" rot="0"/>
          <a:lstStyle/>
          <a:p>
            <a:pPr>
              <a:defRPr lang="en-US" cap="none" sz="925" b="1" i="0" u="none" baseline="0">
                <a:solidFill>
                  <a:srgbClr val="3366FF"/>
                </a:solidFill>
                <a:latin typeface="Arial"/>
                <a:ea typeface="Arial"/>
                <a:cs typeface="Arial"/>
              </a:defRPr>
            </a:pPr>
          </a:p>
        </c:txPr>
      </c:legendEntry>
      <c:legendEntry>
        <c:idx val="2"/>
        <c:txPr>
          <a:bodyPr vert="horz" rot="0"/>
          <a:lstStyle/>
          <a:p>
            <a:pPr>
              <a:defRPr lang="en-US" cap="none" sz="925" b="1" i="0" u="none" baseline="0">
                <a:solidFill>
                  <a:srgbClr val="333333"/>
                </a:solidFill>
                <a:latin typeface="Arial"/>
                <a:ea typeface="Arial"/>
                <a:cs typeface="Arial"/>
              </a:defRPr>
            </a:pPr>
          </a:p>
        </c:txPr>
      </c:legendEntry>
      <c:legendEntry>
        <c:idx val="1"/>
        <c:txPr>
          <a:bodyPr vert="horz" rot="0"/>
          <a:lstStyle/>
          <a:p>
            <a:pPr>
              <a:defRPr lang="en-US" cap="none" sz="620" b="0" i="0" u="none" baseline="0">
                <a:solidFill>
                  <a:srgbClr val="800000"/>
                </a:solidFill>
                <a:latin typeface="Arial"/>
                <a:ea typeface="Arial"/>
                <a:cs typeface="Arial"/>
              </a:defRPr>
            </a:pPr>
          </a:p>
        </c:txPr>
      </c:legendEntry>
      <c:legendEntry>
        <c:idx val="3"/>
        <c:txPr>
          <a:bodyPr vert="horz" rot="0"/>
          <a:lstStyle/>
          <a:p>
            <a:pPr>
              <a:defRPr lang="en-US" cap="none" sz="800" b="1" i="0" u="none" baseline="0">
                <a:solidFill>
                  <a:srgbClr val="666699"/>
                </a:solidFill>
                <a:latin typeface="Arial"/>
                <a:ea typeface="Arial"/>
                <a:cs typeface="Arial"/>
              </a:defRPr>
            </a:pPr>
          </a:p>
        </c:txPr>
      </c:legendEntry>
      <c:legendEntry>
        <c:idx val="4"/>
        <c:txPr>
          <a:bodyPr vert="horz" rot="0"/>
          <a:lstStyle/>
          <a:p>
            <a:pPr>
              <a:defRPr lang="en-US" cap="none" sz="925" b="0" i="0" u="none" baseline="0">
                <a:solidFill>
                  <a:srgbClr val="0066CC"/>
                </a:solidFill>
                <a:latin typeface="Arial"/>
                <a:ea typeface="Arial"/>
                <a:cs typeface="Arial"/>
              </a:defRPr>
            </a:pPr>
          </a:p>
        </c:txPr>
      </c:legendEntry>
      <c:legendEntry>
        <c:idx val="5"/>
        <c:txPr>
          <a:bodyPr vert="horz" rot="0"/>
          <a:lstStyle/>
          <a:p>
            <a:pPr>
              <a:defRPr lang="en-US" cap="none" sz="925" b="0" i="0" u="none" baseline="0">
                <a:solidFill>
                  <a:srgbClr val="808080"/>
                </a:solidFill>
                <a:latin typeface="Arial"/>
                <a:ea typeface="Arial"/>
                <a:cs typeface="Arial"/>
              </a:defRPr>
            </a:pPr>
          </a:p>
        </c:txPr>
      </c:legendEntry>
      <c:layout>
        <c:manualLayout>
          <c:xMode val="edge"/>
          <c:yMode val="edge"/>
          <c:x val="0.54725"/>
          <c:y val="0.58675"/>
          <c:w val="0.1305"/>
          <c:h val="0.14525"/>
        </c:manualLayout>
      </c:layout>
      <c:overlay val="0"/>
      <c:spPr>
        <a:no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8000"/>
                </a:solidFill>
                <a:latin typeface="Arial"/>
                <a:ea typeface="Arial"/>
                <a:cs typeface="Arial"/>
              </a:rPr>
              <a:t>Average Yearly Prices</a:t>
            </a:r>
          </a:p>
        </c:rich>
      </c:tx>
      <c:layout>
        <c:manualLayout>
          <c:xMode val="factor"/>
          <c:yMode val="factor"/>
          <c:x val="-0.139"/>
          <c:y val="0.027"/>
        </c:manualLayout>
      </c:layout>
      <c:spPr>
        <a:noFill/>
        <a:ln w="3175">
          <a:noFill/>
        </a:ln>
      </c:spPr>
    </c:title>
    <c:plotArea>
      <c:layout>
        <c:manualLayout>
          <c:xMode val="edge"/>
          <c:yMode val="edge"/>
          <c:x val="0.0655"/>
          <c:y val="0.192"/>
          <c:w val="0.90075"/>
          <c:h val="0.825"/>
        </c:manualLayout>
      </c:layout>
      <c:lineChart>
        <c:grouping val="standard"/>
        <c:varyColors val="0"/>
        <c:ser>
          <c:idx val="1"/>
          <c:order val="0"/>
          <c:tx>
            <c:strRef>
              <c:f>'Price Histrory'!$E$46</c:f>
              <c:strCache>
                <c:ptCount val="1"/>
                <c:pt idx="0">
                  <c:v># 2 Diesel</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delete val="1"/>
            </c:dLbl>
            <c:numFmt formatCode="General" sourceLinked="1"/>
            <c:spPr>
              <a:noFill/>
              <a:ln w="3175">
                <a:noFill/>
              </a:ln>
            </c:spPr>
            <c:txPr>
              <a:bodyPr vert="horz" rot="1800000" anchor="ctr"/>
              <a:lstStyle/>
              <a:p>
                <a:pPr>
                  <a:defRPr lang="en-US" cap="none" sz="600" b="0" i="0" u="none" baseline="0">
                    <a:solidFill>
                      <a:srgbClr val="3366FF"/>
                    </a:solidFill>
                    <a:latin typeface="Arial"/>
                    <a:ea typeface="Arial"/>
                    <a:cs typeface="Arial"/>
                  </a:defRPr>
                </a:pPr>
              </a:p>
            </c:txPr>
            <c:dLblPos val="ctr"/>
            <c:showLegendKey val="0"/>
            <c:showVal val="1"/>
            <c:showBubbleSize val="0"/>
            <c:showCatName val="0"/>
            <c:showSerName val="0"/>
            <c:showLeaderLines val="1"/>
            <c:showPercent val="0"/>
          </c:dLbls>
          <c:cat>
            <c:strRef>
              <c:f>'Price Histrory'!$D$63:$D$76</c:f>
              <c:strCache/>
            </c:strRef>
          </c:cat>
          <c:val>
            <c:numRef>
              <c:f>'Price Histrory'!$E$63:$E$76</c:f>
              <c:numCache/>
            </c:numRef>
          </c:val>
          <c:smooth val="0"/>
        </c:ser>
        <c:marker val="1"/>
        <c:axId val="33099092"/>
        <c:axId val="29456373"/>
      </c:lineChart>
      <c:lineChart>
        <c:grouping val="standard"/>
        <c:varyColors val="0"/>
        <c:ser>
          <c:idx val="0"/>
          <c:order val="1"/>
          <c:tx>
            <c:strRef>
              <c:f>'Price Histrory'!$G$46</c:f>
              <c:strCache>
                <c:ptCount val="1"/>
                <c:pt idx="0">
                  <c:v>Asphalt</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7"/>
              <c:delete val="1"/>
            </c:dLbl>
            <c:dLbl>
              <c:idx val="11"/>
              <c:delete val="1"/>
            </c:dLbl>
            <c:numFmt formatCode="General" sourceLinked="1"/>
            <c:spPr>
              <a:noFill/>
              <a:ln w="3175">
                <a:noFill/>
              </a:ln>
            </c:spPr>
            <c:txPr>
              <a:bodyPr vert="horz" rot="1800000" anchor="ctr"/>
              <a:lstStyle/>
              <a:p>
                <a:pPr algn="r">
                  <a:defRPr lang="en-US" cap="none" sz="800" b="1" i="0" u="none" baseline="0">
                    <a:solidFill>
                      <a:srgbClr val="333333"/>
                    </a:solidFill>
                    <a:latin typeface="Arial"/>
                    <a:ea typeface="Arial"/>
                    <a:cs typeface="Arial"/>
                  </a:defRPr>
                </a:pPr>
              </a:p>
            </c:txPr>
            <c:dLblPos val="ctr"/>
            <c:showLegendKey val="0"/>
            <c:showVal val="1"/>
            <c:showBubbleSize val="0"/>
            <c:showCatName val="0"/>
            <c:showSerName val="0"/>
            <c:showLeaderLines val="1"/>
            <c:showPercent val="0"/>
          </c:dLbls>
          <c:cat>
            <c:strRef>
              <c:f>'Price Histrory'!$D$63:$D$76</c:f>
              <c:strCache/>
            </c:strRef>
          </c:cat>
          <c:val>
            <c:numRef>
              <c:f>'Price Histrory'!$G$63:$G$76</c:f>
              <c:numCache/>
            </c:numRef>
          </c:val>
          <c:smooth val="0"/>
        </c:ser>
        <c:marker val="1"/>
        <c:axId val="63780766"/>
        <c:axId val="37155983"/>
      </c:lineChart>
      <c:catAx>
        <c:axId val="3309909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600" b="0" i="0" u="none" baseline="0">
                <a:solidFill>
                  <a:srgbClr val="800000"/>
                </a:solidFill>
                <a:latin typeface="Arial"/>
                <a:ea typeface="Arial"/>
                <a:cs typeface="Arial"/>
              </a:defRPr>
            </a:pPr>
          </a:p>
        </c:txPr>
        <c:crossAx val="29456373"/>
        <c:crosses val="autoZero"/>
        <c:auto val="0"/>
        <c:lblOffset val="100"/>
        <c:tickLblSkip val="1"/>
        <c:noMultiLvlLbl val="0"/>
      </c:catAx>
      <c:valAx>
        <c:axId val="29456373"/>
        <c:scaling>
          <c:orientation val="minMax"/>
          <c:min val="0.5"/>
        </c:scaling>
        <c:axPos val="l"/>
        <c:title>
          <c:tx>
            <c:rich>
              <a:bodyPr vert="horz" rot="-5400000" anchor="ctr"/>
              <a:lstStyle/>
              <a:p>
                <a:pPr algn="ctr">
                  <a:defRPr/>
                </a:pPr>
                <a:r>
                  <a:rPr lang="en-US" cap="none" sz="800" b="0" i="0" u="none" baseline="0">
                    <a:solidFill>
                      <a:srgbClr val="3366FF"/>
                    </a:solidFill>
                    <a:latin typeface="Arial"/>
                    <a:ea typeface="Arial"/>
                    <a:cs typeface="Arial"/>
                  </a:rPr>
                  <a:t># 2 Diesel: $ per gallon</a:t>
                </a:r>
              </a:p>
            </c:rich>
          </c:tx>
          <c:layout>
            <c:manualLayout>
              <c:xMode val="factor"/>
              <c:yMode val="factor"/>
              <c:x val="-0.01125"/>
              <c:y val="0.0155"/>
            </c:manualLayout>
          </c:layout>
          <c:overlay val="0"/>
          <c:spPr>
            <a:noFill/>
            <a:ln w="3175">
              <a:noFill/>
            </a:ln>
          </c:spPr>
        </c:title>
        <c:majorGridlines>
          <c:spPr>
            <a:ln w="12700">
              <a:solidFill>
                <a:srgbClr val="CCFFCC"/>
              </a:solidFill>
            </a:ln>
          </c:spPr>
        </c:majorGridlines>
        <c:delete val="0"/>
        <c:numFmt formatCode="\$#,##0.00" sourceLinked="0"/>
        <c:majorTickMark val="none"/>
        <c:minorTickMark val="none"/>
        <c:tickLblPos val="nextTo"/>
        <c:spPr>
          <a:ln w="3175">
            <a:noFill/>
          </a:ln>
        </c:spPr>
        <c:txPr>
          <a:bodyPr vert="horz" rot="0"/>
          <a:lstStyle/>
          <a:p>
            <a:pPr>
              <a:defRPr lang="en-US" cap="none" sz="700" b="0" i="0" u="none" baseline="0">
                <a:solidFill>
                  <a:srgbClr val="3366FF"/>
                </a:solidFill>
                <a:latin typeface="Arial"/>
                <a:ea typeface="Arial"/>
                <a:cs typeface="Arial"/>
              </a:defRPr>
            </a:pPr>
          </a:p>
        </c:txPr>
        <c:crossAx val="33099092"/>
        <c:crossesAt val="1"/>
        <c:crossBetween val="between"/>
        <c:dispUnits/>
        <c:minorUnit val="0.5"/>
      </c:valAx>
      <c:catAx>
        <c:axId val="63780766"/>
        <c:scaling>
          <c:orientation val="minMax"/>
        </c:scaling>
        <c:axPos val="b"/>
        <c:delete val="1"/>
        <c:majorTickMark val="out"/>
        <c:minorTickMark val="none"/>
        <c:tickLblPos val="nextTo"/>
        <c:crossAx val="37155983"/>
        <c:crosses val="autoZero"/>
        <c:auto val="1"/>
        <c:lblOffset val="100"/>
        <c:tickLblSkip val="1"/>
        <c:noMultiLvlLbl val="0"/>
      </c:catAx>
      <c:valAx>
        <c:axId val="37155983"/>
        <c:scaling>
          <c:orientation val="minMax"/>
          <c:max val="700"/>
          <c:min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Asphalt: per ton</a:t>
                </a:r>
              </a:p>
            </c:rich>
          </c:tx>
          <c:layout>
            <c:manualLayout>
              <c:xMode val="factor"/>
              <c:yMode val="factor"/>
              <c:x val="-0.0085"/>
              <c:y val="0.004"/>
            </c:manualLayout>
          </c:layout>
          <c:overlay val="0"/>
          <c:spPr>
            <a:noFill/>
            <a:ln w="3175">
              <a:noFill/>
            </a:ln>
          </c:spPr>
        </c:title>
        <c:delete val="0"/>
        <c:numFmt formatCode="General" sourceLinked="1"/>
        <c:majorTickMark val="none"/>
        <c:minorTickMark val="none"/>
        <c:tickLblPos val="nextTo"/>
        <c:spPr>
          <a:ln w="3175">
            <a:noFill/>
          </a:ln>
        </c:spPr>
        <c:txPr>
          <a:bodyPr vert="horz" rot="0"/>
          <a:lstStyle/>
          <a:p>
            <a:pPr>
              <a:defRPr lang="en-US" cap="none" sz="700" b="0" i="0" u="none" baseline="0">
                <a:solidFill>
                  <a:srgbClr val="333333"/>
                </a:solidFill>
                <a:latin typeface="Arial"/>
                <a:ea typeface="Arial"/>
                <a:cs typeface="Arial"/>
              </a:defRPr>
            </a:pPr>
          </a:p>
        </c:txPr>
        <c:crossAx val="63780766"/>
        <c:crosses val="max"/>
        <c:crossBetween val="between"/>
        <c:dispUnits/>
      </c:valAx>
      <c:spPr>
        <a:noFill/>
        <a:ln>
          <a:noFill/>
        </a:ln>
      </c:spPr>
    </c:plotArea>
    <c:legend>
      <c:legendPos val="r"/>
      <c:legendEntry>
        <c:idx val="0"/>
        <c:txPr>
          <a:bodyPr vert="horz" rot="0"/>
          <a:lstStyle/>
          <a:p>
            <a:pPr>
              <a:defRPr lang="en-US" cap="none" sz="690" b="0" i="0" u="none" baseline="0">
                <a:solidFill>
                  <a:srgbClr val="3366FF"/>
                </a:solidFill>
                <a:latin typeface="Arial"/>
                <a:ea typeface="Arial"/>
                <a:cs typeface="Arial"/>
              </a:defRPr>
            </a:pPr>
          </a:p>
        </c:txPr>
      </c:legendEntry>
      <c:legendEntry>
        <c:idx val="1"/>
        <c:txPr>
          <a:bodyPr vert="horz" rot="0"/>
          <a:lstStyle/>
          <a:p>
            <a:pPr>
              <a:defRPr lang="en-US" cap="none" sz="690" b="1" i="0" u="none" baseline="0">
                <a:solidFill>
                  <a:srgbClr val="333333"/>
                </a:solidFill>
                <a:latin typeface="Arial"/>
                <a:ea typeface="Arial"/>
                <a:cs typeface="Arial"/>
              </a:defRPr>
            </a:pPr>
          </a:p>
        </c:txPr>
      </c:legendEntry>
      <c:layout>
        <c:manualLayout>
          <c:xMode val="edge"/>
          <c:yMode val="edge"/>
          <c:x val="0.1415"/>
          <c:y val="0.21025"/>
          <c:w val="0.3105"/>
          <c:h val="0.141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99CC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0.08175</cdr:y>
    </cdr:from>
    <cdr:to>
      <cdr:x>0.06975</cdr:x>
      <cdr:y>0.951</cdr:y>
    </cdr:to>
    <cdr:sp>
      <cdr:nvSpPr>
        <cdr:cNvPr id="1" name="Rectangle 4"/>
        <cdr:cNvSpPr>
          <a:spLocks/>
        </cdr:cNvSpPr>
      </cdr:nvSpPr>
      <cdr:spPr>
        <a:xfrm>
          <a:off x="0" y="571500"/>
          <a:ext cx="771525" cy="6115050"/>
        </a:xfrm>
        <a:prstGeom prst="rect">
          <a:avLst/>
        </a:prstGeom>
        <a:solidFill>
          <a:srgbClr val="33CCCC">
            <a:alpha val="23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0.94225</cdr:x>
      <cdr:y>0.095</cdr:y>
    </cdr:from>
    <cdr:to>
      <cdr:x>0.996</cdr:x>
      <cdr:y>0.951</cdr:y>
    </cdr:to>
    <cdr:sp>
      <cdr:nvSpPr>
        <cdr:cNvPr id="2" name="Rectangle 3"/>
        <cdr:cNvSpPr>
          <a:spLocks/>
        </cdr:cNvSpPr>
      </cdr:nvSpPr>
      <cdr:spPr>
        <a:xfrm>
          <a:off x="10420350" y="666750"/>
          <a:ext cx="590550" cy="6029325"/>
        </a:xfrm>
        <a:prstGeom prst="rect">
          <a:avLst/>
        </a:prstGeom>
        <a:solidFill>
          <a:srgbClr val="808080">
            <a:alpha val="33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0.53275</cdr:x>
      <cdr:y>0.74525</cdr:y>
    </cdr:from>
    <cdr:to>
      <cdr:x>0.69875</cdr:x>
      <cdr:y>0.85825</cdr:y>
    </cdr:to>
    <cdr:sp>
      <cdr:nvSpPr>
        <cdr:cNvPr id="3" name="Rectangle 1"/>
        <cdr:cNvSpPr>
          <a:spLocks/>
        </cdr:cNvSpPr>
      </cdr:nvSpPr>
      <cdr:spPr>
        <a:xfrm>
          <a:off x="5895975" y="5238750"/>
          <a:ext cx="1838325" cy="800100"/>
        </a:xfrm>
        <a:prstGeom prst="rect">
          <a:avLst/>
        </a:prstGeom>
        <a:noFill/>
        <a:ln w="9525" cmpd="sng">
          <a:noFill/>
        </a:ln>
      </cdr:spPr>
      <cdr:txBody>
        <a:bodyPr vertOverflow="clip" wrap="square" lIns="36576" tIns="27432" rIns="36576" bIns="0"/>
        <a:p>
          <a:pPr algn="ctr">
            <a:defRPr/>
          </a:pPr>
          <a:r>
            <a:rPr lang="en-US" cap="none" sz="1000" b="0" i="0" u="none" baseline="0">
              <a:solidFill>
                <a:srgbClr val="339966"/>
              </a:solidFill>
              <a:latin typeface="Arial"/>
              <a:ea typeface="Arial"/>
              <a:cs typeface="Arial"/>
            </a:rPr>
            <a:t>% of Price Change
</a:t>
          </a:r>
          <a:r>
            <a:rPr lang="en-US" cap="none" sz="1000" b="0" i="0" u="none" baseline="0">
              <a:solidFill>
                <a:srgbClr val="339966"/>
              </a:solidFill>
              <a:latin typeface="Arial"/>
              <a:ea typeface="Arial"/>
              <a:cs typeface="Arial"/>
            </a:rPr>
            <a:t>Jan 04 to Most Recent Data</a:t>
          </a:r>
          <a:r>
            <a:rPr lang="en-US" cap="none" sz="1000" b="0" i="0" u="sng" baseline="0">
              <a:solidFill>
                <a:srgbClr val="339966"/>
              </a:solidFill>
              <a:latin typeface="Arial"/>
              <a:ea typeface="Arial"/>
              <a:cs typeface="Arial"/>
            </a:rPr>
            <a:t>
</a:t>
          </a:r>
          <a:r>
            <a:rPr lang="en-US" cap="none" sz="900" b="0" i="0" u="none" baseline="0">
              <a:solidFill>
                <a:srgbClr val="3366FF"/>
              </a:solidFill>
              <a:latin typeface="Arial"/>
              <a:ea typeface="Arial"/>
              <a:cs typeface="Arial"/>
            </a:rPr>
            <a:t>#2 Diesel - 238%
</a:t>
          </a:r>
          <a:r>
            <a:rPr lang="en-US" cap="none" sz="1100" b="1" i="0" u="none" baseline="0">
              <a:solidFill>
                <a:srgbClr val="333333"/>
              </a:solidFill>
              <a:latin typeface="Arial"/>
              <a:ea typeface="Arial"/>
              <a:cs typeface="Arial"/>
            </a:rPr>
            <a:t>Asphalt - 187%</a:t>
          </a:r>
          <a:r>
            <a:rPr lang="en-US" cap="none" sz="1100" b="1" i="0" u="none" baseline="0">
              <a:solidFill>
                <a:srgbClr val="3366FF"/>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66675</xdr:rowOff>
    </xdr:from>
    <xdr:to>
      <xdr:col>21</xdr:col>
      <xdr:colOff>1419225</xdr:colOff>
      <xdr:row>43</xdr:row>
      <xdr:rowOff>142875</xdr:rowOff>
    </xdr:to>
    <xdr:graphicFrame>
      <xdr:nvGraphicFramePr>
        <xdr:cNvPr id="1" name="Chart 1"/>
        <xdr:cNvGraphicFramePr/>
      </xdr:nvGraphicFramePr>
      <xdr:xfrm>
        <a:off x="152400" y="66675"/>
        <a:ext cx="11068050" cy="7038975"/>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1</xdr:row>
      <xdr:rowOff>19050</xdr:rowOff>
    </xdr:from>
    <xdr:to>
      <xdr:col>10</xdr:col>
      <xdr:colOff>266700</xdr:colOff>
      <xdr:row>16</xdr:row>
      <xdr:rowOff>133350</xdr:rowOff>
    </xdr:to>
    <xdr:graphicFrame>
      <xdr:nvGraphicFramePr>
        <xdr:cNvPr id="2" name="Chart 2"/>
        <xdr:cNvGraphicFramePr/>
      </xdr:nvGraphicFramePr>
      <xdr:xfrm>
        <a:off x="1009650" y="180975"/>
        <a:ext cx="3038475" cy="2543175"/>
      </xdr:xfrm>
      <a:graphic>
        <a:graphicData uri="http://schemas.openxmlformats.org/drawingml/2006/chart">
          <c:chart xmlns:c="http://schemas.openxmlformats.org/drawingml/2006/chart" r:id="rId2"/>
        </a:graphicData>
      </a:graphic>
    </xdr:graphicFrame>
    <xdr:clientData/>
  </xdr:twoCellAnchor>
  <xdr:twoCellAnchor>
    <xdr:from>
      <xdr:col>14</xdr:col>
      <xdr:colOff>76200</xdr:colOff>
      <xdr:row>2</xdr:row>
      <xdr:rowOff>142875</xdr:rowOff>
    </xdr:from>
    <xdr:to>
      <xdr:col>21</xdr:col>
      <xdr:colOff>561975</xdr:colOff>
      <xdr:row>6</xdr:row>
      <xdr:rowOff>114300</xdr:rowOff>
    </xdr:to>
    <xdr:sp>
      <xdr:nvSpPr>
        <xdr:cNvPr id="3" name="AutoShape 5"/>
        <xdr:cNvSpPr>
          <a:spLocks/>
        </xdr:cNvSpPr>
      </xdr:nvSpPr>
      <xdr:spPr>
        <a:xfrm>
          <a:off x="5753100" y="466725"/>
          <a:ext cx="4610100" cy="619125"/>
        </a:xfrm>
        <a:prstGeom prst="roundRect">
          <a:avLst/>
        </a:prstGeom>
        <a:solidFill>
          <a:srgbClr val="000000"/>
        </a:solidFill>
        <a:ln w="25400" cmpd="sng">
          <a:solidFill>
            <a:srgbClr val="FF6600"/>
          </a:solidFill>
          <a:headEnd type="none"/>
          <a:tailEnd type="none"/>
        </a:ln>
      </xdr:spPr>
      <xdr:txBody>
        <a:bodyPr vertOverflow="clip" wrap="square" lIns="54864" tIns="41148" rIns="54864" bIns="0"/>
        <a:p>
          <a:pPr algn="ctr">
            <a:defRPr/>
          </a:pPr>
          <a:r>
            <a:rPr lang="en-US" cap="none" sz="2200" b="1" i="0" u="none" baseline="0">
              <a:solidFill>
                <a:srgbClr val="FFFF00"/>
              </a:solidFill>
            </a:rPr>
            <a:t>Diesel &amp; </a:t>
          </a:r>
          <a:r>
            <a:rPr lang="en-US" cap="none" sz="2800" b="1" i="0" u="none" baseline="0">
              <a:solidFill>
                <a:srgbClr val="FFFF00"/>
              </a:solidFill>
            </a:rPr>
            <a:t>Asphalt </a:t>
          </a:r>
          <a:r>
            <a:rPr lang="en-US" cap="none" sz="1800" b="1" i="0" u="none" baseline="0">
              <a:solidFill>
                <a:srgbClr val="FFFF00"/>
              </a:solidFill>
            </a:rPr>
            <a:t>monthly prices</a:t>
          </a:r>
          <a:r>
            <a:rPr lang="en-US" cap="none" sz="2400" b="1" i="0" u="none" baseline="0">
              <a:solidFill>
                <a:srgbClr val="FFFF00"/>
              </a:solidFill>
            </a:rPr>
            <a:t> </a:t>
          </a:r>
          <a:r>
            <a:rPr lang="en-US" cap="none" sz="1200" b="1" i="0" u="none" baseline="0">
              <a:solidFill>
                <a:srgbClr val="FFFF00"/>
              </a:solidFill>
            </a:rPr>
            <a:t>since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erations\OACES%20chip%20seal%20work%20shop\2011\Presentations\MarionCo%202011%20Chip%20Seal%20Program%20v8%20OACE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Chip program"/>
      <sheetName val="2011 AC Patching - 2012 Chip"/>
      <sheetName val="2011 Slurrys"/>
      <sheetName val="PW Surface treatment"/>
      <sheetName val="Recent Yrs Overlays - 2011"/>
      <sheetName val="Fund - Dept - Div - Program - S"/>
      <sheetName val="Other Chip program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gov/ODOT/HWY/ESTIMATING/Pages/asphalt_fuel.aspx"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B3:AR49"/>
  <sheetViews>
    <sheetView showGridLines="0" zoomScale="70" zoomScaleNormal="70" zoomScalePageLayoutView="0" workbookViewId="0" topLeftCell="A1">
      <selection activeCell="B57" sqref="B57"/>
    </sheetView>
  </sheetViews>
  <sheetFormatPr defaultColWidth="9.140625" defaultRowHeight="12.75"/>
  <cols>
    <col min="1" max="2" width="4.140625" style="444" customWidth="1"/>
    <col min="3" max="3" width="5.00390625" style="444" customWidth="1"/>
    <col min="4" max="4" width="1.28515625" style="143" customWidth="1"/>
    <col min="5" max="5" width="25.57421875" style="143" customWidth="1"/>
    <col min="6" max="6" width="9.140625" style="143" customWidth="1"/>
    <col min="7" max="7" width="9.140625" style="143" hidden="1" customWidth="1"/>
    <col min="8" max="8" width="7.57421875" style="143" customWidth="1"/>
    <col min="9" max="9" width="9.140625" style="143" hidden="1" customWidth="1"/>
    <col min="10" max="10" width="1.421875" style="143" customWidth="1"/>
    <col min="11" max="12" width="9.140625" style="143" hidden="1" customWidth="1"/>
    <col min="13" max="14" width="11.140625" style="143" hidden="1" customWidth="1"/>
    <col min="15" max="15" width="1.28515625" style="143" customWidth="1"/>
    <col min="16" max="16" width="11.140625" style="536" hidden="1" customWidth="1"/>
    <col min="17" max="17" width="10.00390625" style="536" customWidth="1"/>
    <col min="18" max="18" width="0.42578125" style="143" customWidth="1"/>
    <col min="19" max="19" width="10.00390625" style="536" customWidth="1"/>
    <col min="20" max="20" width="0.42578125" style="143" customWidth="1"/>
    <col min="21" max="21" width="10.00390625" style="536" customWidth="1"/>
    <col min="22" max="22" width="0.42578125" style="143" customWidth="1"/>
    <col min="23" max="23" width="10.00390625" style="536" customWidth="1"/>
    <col min="24" max="24" width="0.42578125" style="444" customWidth="1"/>
    <col min="25" max="25" width="10.00390625" style="536" customWidth="1"/>
    <col min="26" max="26" width="0.42578125" style="444" customWidth="1"/>
    <col min="27" max="27" width="8.8515625" style="536" customWidth="1"/>
    <col min="28" max="28" width="0.42578125" style="444" customWidth="1"/>
    <col min="29" max="29" width="8.8515625" style="531" customWidth="1"/>
    <col min="30" max="30" width="0.42578125" style="444" customWidth="1"/>
    <col min="31" max="31" width="8.8515625" style="531" customWidth="1"/>
    <col min="32" max="32" width="0.42578125" style="444" customWidth="1"/>
    <col min="33" max="33" width="8.8515625" style="531" customWidth="1"/>
    <col min="34" max="34" width="0.42578125" style="444" customWidth="1"/>
    <col min="35" max="16384" width="8.8515625" style="444" customWidth="1"/>
  </cols>
  <sheetData>
    <row r="1" ht="12.75"/>
    <row r="2" ht="12.75"/>
    <row r="3" spans="3:27" ht="20.25">
      <c r="C3" s="495" t="s">
        <v>963</v>
      </c>
      <c r="N3" s="834" t="s">
        <v>994</v>
      </c>
      <c r="Q3" s="444"/>
      <c r="R3" s="444"/>
      <c r="S3" s="444"/>
      <c r="T3" s="444"/>
      <c r="U3" s="444"/>
      <c r="V3" s="444"/>
      <c r="W3" s="444"/>
      <c r="Y3" s="444"/>
      <c r="AA3" s="444"/>
    </row>
    <row r="4" spans="3:27" ht="8.25" customHeight="1">
      <c r="C4" s="495"/>
      <c r="Q4" s="444"/>
      <c r="R4" s="444"/>
      <c r="S4" s="444"/>
      <c r="T4" s="444"/>
      <c r="U4" s="444"/>
      <c r="V4" s="444"/>
      <c r="W4" s="444"/>
      <c r="Y4" s="444"/>
      <c r="AA4" s="444"/>
    </row>
    <row r="5" spans="17:27" ht="12.75">
      <c r="Q5" s="444"/>
      <c r="R5" s="444"/>
      <c r="S5" s="444"/>
      <c r="T5" s="444"/>
      <c r="U5" s="444"/>
      <c r="V5" s="444"/>
      <c r="W5" s="444"/>
      <c r="Y5" s="444"/>
      <c r="AA5" s="444"/>
    </row>
    <row r="6" spans="7:19" ht="12.75">
      <c r="G6" s="496" t="s">
        <v>553</v>
      </c>
      <c r="H6" s="249">
        <f>SUM(H10:H47)</f>
        <v>95</v>
      </c>
      <c r="I6" s="249">
        <f>SUM(I10:I47)</f>
        <v>0</v>
      </c>
      <c r="J6" s="499"/>
      <c r="K6" s="249">
        <f>SUM(H6:I6)</f>
        <v>95</v>
      </c>
      <c r="P6" s="821"/>
      <c r="Q6" s="823"/>
      <c r="R6" s="823" t="s">
        <v>962</v>
      </c>
      <c r="S6" s="822">
        <f>COUNT(H10:H47)</f>
        <v>31</v>
      </c>
    </row>
    <row r="7" spans="8:42" ht="23.25">
      <c r="H7" s="497"/>
      <c r="I7" s="498"/>
      <c r="J7" s="499"/>
      <c r="AJ7" s="835"/>
      <c r="AK7" s="143"/>
      <c r="AL7" s="536"/>
      <c r="AM7" s="835"/>
      <c r="AO7" s="1148"/>
      <c r="AP7" s="536"/>
    </row>
    <row r="8" spans="6:44" ht="12.75">
      <c r="F8" s="500" t="s">
        <v>391</v>
      </c>
      <c r="G8" s="500" t="s">
        <v>721</v>
      </c>
      <c r="H8" s="248" t="s">
        <v>388</v>
      </c>
      <c r="I8" s="501" t="s">
        <v>389</v>
      </c>
      <c r="J8" s="502"/>
      <c r="K8" s="503"/>
      <c r="L8" s="503" t="s">
        <v>554</v>
      </c>
      <c r="M8" s="504"/>
      <c r="N8" s="504"/>
      <c r="O8" s="505"/>
      <c r="P8" s="532"/>
      <c r="Q8" s="532"/>
      <c r="R8" s="505"/>
      <c r="S8" s="534"/>
      <c r="T8" s="505"/>
      <c r="U8" s="535"/>
      <c r="V8" s="505"/>
      <c r="W8" s="532"/>
      <c r="X8" s="505"/>
      <c r="Z8" s="505"/>
      <c r="AB8" s="505"/>
      <c r="AD8" s="505"/>
      <c r="AF8" s="505"/>
      <c r="AH8" s="505"/>
      <c r="AJ8" s="536"/>
      <c r="AK8" s="143"/>
      <c r="AL8" s="536"/>
      <c r="AM8" s="143"/>
      <c r="AN8" s="536"/>
      <c r="AO8" s="143"/>
      <c r="AP8" s="536"/>
      <c r="AR8" s="536"/>
    </row>
    <row r="9" spans="4:44" ht="12.75">
      <c r="D9" s="500"/>
      <c r="E9" s="500" t="s">
        <v>391</v>
      </c>
      <c r="F9" s="500" t="s">
        <v>8</v>
      </c>
      <c r="G9" s="500" t="s">
        <v>555</v>
      </c>
      <c r="H9" s="248" t="s">
        <v>556</v>
      </c>
      <c r="I9" s="501" t="s">
        <v>390</v>
      </c>
      <c r="J9" s="502"/>
      <c r="K9" s="503" t="s">
        <v>554</v>
      </c>
      <c r="L9" s="503" t="s">
        <v>555</v>
      </c>
      <c r="M9" s="504" t="s">
        <v>557</v>
      </c>
      <c r="N9" s="504" t="s">
        <v>657</v>
      </c>
      <c r="O9" s="505"/>
      <c r="P9" s="532" t="s">
        <v>738</v>
      </c>
      <c r="Q9" s="532">
        <v>1</v>
      </c>
      <c r="R9" s="505"/>
      <c r="S9" s="534">
        <v>2</v>
      </c>
      <c r="T9" s="505"/>
      <c r="U9" s="535">
        <v>3</v>
      </c>
      <c r="V9" s="505"/>
      <c r="W9" s="532">
        <v>4</v>
      </c>
      <c r="X9" s="505"/>
      <c r="Y9" s="536">
        <v>5</v>
      </c>
      <c r="Z9" s="505"/>
      <c r="AA9" s="536">
        <v>6</v>
      </c>
      <c r="AB9" s="505"/>
      <c r="AC9" s="531">
        <v>7</v>
      </c>
      <c r="AD9" s="505"/>
      <c r="AE9" s="531">
        <v>8</v>
      </c>
      <c r="AF9" s="505"/>
      <c r="AG9" s="531">
        <v>9</v>
      </c>
      <c r="AH9" s="505"/>
      <c r="AJ9" s="536"/>
      <c r="AK9" s="143"/>
      <c r="AL9" s="836"/>
      <c r="AM9" s="143"/>
      <c r="AN9" s="536"/>
      <c r="AO9" s="143"/>
      <c r="AP9" s="536"/>
      <c r="AR9" s="536"/>
    </row>
    <row r="10" spans="3:44" ht="6" customHeight="1">
      <c r="C10" s="506"/>
      <c r="D10" s="507"/>
      <c r="E10" s="507"/>
      <c r="F10" s="507"/>
      <c r="G10" s="507"/>
      <c r="H10" s="507"/>
      <c r="I10" s="507"/>
      <c r="J10" s="507"/>
      <c r="K10" s="507"/>
      <c r="L10" s="507"/>
      <c r="M10" s="507"/>
      <c r="N10" s="507"/>
      <c r="O10" s="508"/>
      <c r="P10" s="533"/>
      <c r="Q10" s="533"/>
      <c r="R10" s="508"/>
      <c r="S10" s="533"/>
      <c r="T10" s="508"/>
      <c r="U10" s="533"/>
      <c r="V10" s="508"/>
      <c r="W10" s="533"/>
      <c r="X10" s="508"/>
      <c r="Y10" s="533"/>
      <c r="Z10" s="508"/>
      <c r="AA10" s="533"/>
      <c r="AB10" s="508"/>
      <c r="AC10" s="533"/>
      <c r="AD10" s="508"/>
      <c r="AE10" s="533"/>
      <c r="AF10" s="508"/>
      <c r="AG10" s="533"/>
      <c r="AH10" s="508"/>
      <c r="AJ10" s="536"/>
      <c r="AK10" s="143"/>
      <c r="AL10" s="536"/>
      <c r="AM10" s="143"/>
      <c r="AN10" s="536"/>
      <c r="AO10" s="143"/>
      <c r="AP10" s="536"/>
      <c r="AR10" s="536"/>
    </row>
    <row r="11" spans="2:34" ht="44.25">
      <c r="B11" s="1153"/>
      <c r="C11" s="910">
        <f aca="true" t="shared" si="0" ref="C11:C19">+C10+1</f>
        <v>1</v>
      </c>
      <c r="D11" s="509"/>
      <c r="E11" s="510" t="s">
        <v>386</v>
      </c>
      <c r="F11" s="818" t="s">
        <v>387</v>
      </c>
      <c r="G11" s="509"/>
      <c r="H11" s="512">
        <v>2</v>
      </c>
      <c r="I11" s="513"/>
      <c r="J11" s="514"/>
      <c r="K11" s="515"/>
      <c r="L11" s="515"/>
      <c r="M11" s="516"/>
      <c r="N11" s="516"/>
      <c r="O11" s="542"/>
      <c r="P11" s="540"/>
      <c r="Q11" s="748" t="s">
        <v>953</v>
      </c>
      <c r="R11" s="542"/>
      <c r="S11" s="748" t="s">
        <v>1075</v>
      </c>
      <c r="T11" s="542"/>
      <c r="U11" s="541"/>
      <c r="V11" s="542"/>
      <c r="W11" s="541"/>
      <c r="X11" s="537"/>
      <c r="Y11" s="541"/>
      <c r="Z11" s="517"/>
      <c r="AA11" s="541"/>
      <c r="AB11" s="545"/>
      <c r="AC11" s="547"/>
      <c r="AD11" s="545"/>
      <c r="AE11" s="547"/>
      <c r="AF11" s="545"/>
      <c r="AG11" s="547"/>
      <c r="AH11" s="545"/>
    </row>
    <row r="12" spans="2:34" ht="44.25">
      <c r="B12" s="1153"/>
      <c r="C12" s="518">
        <f t="shared" si="0"/>
        <v>2</v>
      </c>
      <c r="D12" s="511"/>
      <c r="E12" s="849" t="s">
        <v>1015</v>
      </c>
      <c r="F12" s="919" t="s">
        <v>401</v>
      </c>
      <c r="G12" s="509"/>
      <c r="H12" s="521">
        <v>3</v>
      </c>
      <c r="I12" s="522"/>
      <c r="J12" s="523"/>
      <c r="K12" s="524"/>
      <c r="L12" s="524"/>
      <c r="M12" s="525"/>
      <c r="N12" s="525"/>
      <c r="O12" s="542"/>
      <c r="P12" s="798" t="s">
        <v>5</v>
      </c>
      <c r="Q12" s="748" t="s">
        <v>1016</v>
      </c>
      <c r="R12" s="542"/>
      <c r="S12" s="748" t="s">
        <v>1017</v>
      </c>
      <c r="T12" s="542"/>
      <c r="U12" s="748" t="s">
        <v>1018</v>
      </c>
      <c r="V12" s="542"/>
      <c r="W12" s="541"/>
      <c r="X12" s="537"/>
      <c r="Y12" s="541"/>
      <c r="Z12" s="517"/>
      <c r="AA12" s="541"/>
      <c r="AB12" s="545"/>
      <c r="AC12" s="546"/>
      <c r="AD12" s="545"/>
      <c r="AE12" s="546"/>
      <c r="AF12" s="545"/>
      <c r="AG12" s="546"/>
      <c r="AH12" s="545"/>
    </row>
    <row r="13" spans="2:34" ht="44.25">
      <c r="B13" s="1153"/>
      <c r="C13" s="518">
        <f t="shared" si="0"/>
        <v>3</v>
      </c>
      <c r="D13" s="520"/>
      <c r="E13" s="849" t="s">
        <v>1090</v>
      </c>
      <c r="F13" s="850" t="s">
        <v>401</v>
      </c>
      <c r="G13" s="509"/>
      <c r="H13" s="521">
        <v>3</v>
      </c>
      <c r="I13" s="522"/>
      <c r="J13" s="523"/>
      <c r="K13" s="524"/>
      <c r="L13" s="524"/>
      <c r="M13" s="525"/>
      <c r="N13" s="525"/>
      <c r="O13" s="542"/>
      <c r="P13" s="798" t="s">
        <v>5</v>
      </c>
      <c r="Q13" s="748" t="s">
        <v>970</v>
      </c>
      <c r="R13" s="542"/>
      <c r="S13" s="748" t="s">
        <v>969</v>
      </c>
      <c r="T13" s="542"/>
      <c r="U13" s="748" t="s">
        <v>968</v>
      </c>
      <c r="V13" s="542"/>
      <c r="W13" s="541"/>
      <c r="X13" s="537"/>
      <c r="Y13" s="541"/>
      <c r="Z13" s="517"/>
      <c r="AA13" s="541"/>
      <c r="AB13" s="545"/>
      <c r="AC13" s="546"/>
      <c r="AD13" s="545"/>
      <c r="AE13" s="546"/>
      <c r="AF13" s="545"/>
      <c r="AG13" s="546"/>
      <c r="AH13" s="545"/>
    </row>
    <row r="14" spans="2:34" ht="44.25">
      <c r="B14" s="1153"/>
      <c r="C14" s="518">
        <f t="shared" si="0"/>
        <v>4</v>
      </c>
      <c r="D14" s="526"/>
      <c r="E14" s="519" t="s">
        <v>726</v>
      </c>
      <c r="F14" s="511" t="s">
        <v>372</v>
      </c>
      <c r="G14" s="509"/>
      <c r="H14" s="521">
        <v>2</v>
      </c>
      <c r="I14" s="522"/>
      <c r="J14" s="523"/>
      <c r="K14" s="524"/>
      <c r="L14" s="524"/>
      <c r="M14" s="538"/>
      <c r="N14" s="538"/>
      <c r="O14" s="542"/>
      <c r="P14" s="798" t="s">
        <v>1057</v>
      </c>
      <c r="Q14" s="541" t="s">
        <v>727</v>
      </c>
      <c r="R14" s="542"/>
      <c r="S14" s="541" t="s">
        <v>650</v>
      </c>
      <c r="T14" s="542"/>
      <c r="U14" s="541"/>
      <c r="V14" s="542"/>
      <c r="W14" s="541"/>
      <c r="X14" s="537"/>
      <c r="Y14" s="748"/>
      <c r="Z14" s="517"/>
      <c r="AA14" s="541"/>
      <c r="AB14" s="545"/>
      <c r="AC14" s="546"/>
      <c r="AD14" s="545"/>
      <c r="AE14" s="546"/>
      <c r="AF14" s="545"/>
      <c r="AG14" s="546"/>
      <c r="AH14" s="545"/>
    </row>
    <row r="15" spans="2:34" ht="45">
      <c r="B15" s="1153"/>
      <c r="C15" s="518">
        <f t="shared" si="0"/>
        <v>5</v>
      </c>
      <c r="D15" s="526"/>
      <c r="E15" s="747" t="s">
        <v>927</v>
      </c>
      <c r="F15" s="511" t="s">
        <v>372</v>
      </c>
      <c r="G15" s="509">
        <v>42661</v>
      </c>
      <c r="H15" s="521">
        <v>7</v>
      </c>
      <c r="I15" s="522"/>
      <c r="J15" s="523"/>
      <c r="K15" s="524"/>
      <c r="L15" s="524"/>
      <c r="M15" s="538"/>
      <c r="N15" s="525"/>
      <c r="O15" s="542"/>
      <c r="P15" s="540" t="s">
        <v>739</v>
      </c>
      <c r="Q15" s="749" t="s">
        <v>728</v>
      </c>
      <c r="R15" s="542"/>
      <c r="S15" s="749" t="s">
        <v>729</v>
      </c>
      <c r="T15" s="542"/>
      <c r="U15" s="749" t="s">
        <v>730</v>
      </c>
      <c r="V15" s="542"/>
      <c r="W15" s="749" t="s">
        <v>731</v>
      </c>
      <c r="X15" s="537"/>
      <c r="Y15" s="749" t="s">
        <v>732</v>
      </c>
      <c r="Z15" s="517"/>
      <c r="AA15" s="749" t="s">
        <v>30</v>
      </c>
      <c r="AB15" s="545"/>
      <c r="AC15" s="928" t="s">
        <v>926</v>
      </c>
      <c r="AD15" s="545"/>
      <c r="AE15" s="546"/>
      <c r="AF15" s="545"/>
      <c r="AG15" s="546"/>
      <c r="AH15" s="545"/>
    </row>
    <row r="16" spans="2:34" ht="44.25">
      <c r="B16" s="1153"/>
      <c r="C16" s="518">
        <f t="shared" si="0"/>
        <v>6</v>
      </c>
      <c r="D16" s="526"/>
      <c r="E16" s="747" t="s">
        <v>940</v>
      </c>
      <c r="F16" s="511" t="s">
        <v>372</v>
      </c>
      <c r="G16" s="509"/>
      <c r="H16" s="521">
        <v>1</v>
      </c>
      <c r="I16" s="522"/>
      <c r="J16" s="523"/>
      <c r="K16" s="524"/>
      <c r="L16" s="524"/>
      <c r="M16" s="544"/>
      <c r="N16" s="525"/>
      <c r="O16" s="542"/>
      <c r="P16" s="748" t="s">
        <v>1056</v>
      </c>
      <c r="Q16" s="748" t="s">
        <v>941</v>
      </c>
      <c r="R16" s="542"/>
      <c r="S16" s="1147" t="s">
        <v>254</v>
      </c>
      <c r="T16" s="542"/>
      <c r="U16" s="748"/>
      <c r="V16" s="542"/>
      <c r="W16" s="748"/>
      <c r="X16" s="537"/>
      <c r="Y16" s="541"/>
      <c r="Z16" s="517"/>
      <c r="AA16" s="541"/>
      <c r="AB16" s="545"/>
      <c r="AC16" s="546"/>
      <c r="AD16" s="545"/>
      <c r="AE16" s="546"/>
      <c r="AF16" s="545"/>
      <c r="AG16" s="546"/>
      <c r="AH16" s="545"/>
    </row>
    <row r="17" spans="2:34" ht="44.25">
      <c r="B17" s="1153"/>
      <c r="C17" s="518">
        <f t="shared" si="0"/>
        <v>7</v>
      </c>
      <c r="D17" s="257"/>
      <c r="E17" s="918" t="s">
        <v>943</v>
      </c>
      <c r="F17" s="556" t="s">
        <v>603</v>
      </c>
      <c r="G17" s="509">
        <v>42660</v>
      </c>
      <c r="H17" s="840">
        <v>3</v>
      </c>
      <c r="I17" s="911"/>
      <c r="J17" s="912"/>
      <c r="K17" s="913"/>
      <c r="L17" s="913"/>
      <c r="M17" s="538"/>
      <c r="N17" s="538"/>
      <c r="O17" s="542"/>
      <c r="P17" s="540"/>
      <c r="Q17" s="748" t="s">
        <v>944</v>
      </c>
      <c r="R17" s="542"/>
      <c r="S17" s="748" t="s">
        <v>945</v>
      </c>
      <c r="T17" s="542"/>
      <c r="U17" s="748" t="s">
        <v>946</v>
      </c>
      <c r="V17" s="542"/>
      <c r="W17" s="541"/>
      <c r="X17" s="537"/>
      <c r="Y17" s="541"/>
      <c r="Z17" s="517"/>
      <c r="AA17" s="541"/>
      <c r="AB17" s="545"/>
      <c r="AC17" s="546"/>
      <c r="AD17" s="545"/>
      <c r="AE17" s="546"/>
      <c r="AF17" s="545"/>
      <c r="AG17" s="546"/>
      <c r="AH17" s="545"/>
    </row>
    <row r="18" spans="2:34" ht="44.25">
      <c r="B18" s="1153"/>
      <c r="C18" s="518">
        <f t="shared" si="0"/>
        <v>8</v>
      </c>
      <c r="D18" s="520"/>
      <c r="E18" s="555" t="s">
        <v>964</v>
      </c>
      <c r="F18" s="839" t="s">
        <v>603</v>
      </c>
      <c r="G18" s="509">
        <v>42669</v>
      </c>
      <c r="H18" s="521">
        <v>3</v>
      </c>
      <c r="I18" s="522"/>
      <c r="J18" s="523"/>
      <c r="K18" s="524"/>
      <c r="L18" s="524"/>
      <c r="M18" s="525"/>
      <c r="N18" s="525"/>
      <c r="O18" s="542"/>
      <c r="P18" s="798" t="s">
        <v>947</v>
      </c>
      <c r="Q18" s="748" t="s">
        <v>965</v>
      </c>
      <c r="R18" s="542"/>
      <c r="S18" s="748" t="s">
        <v>966</v>
      </c>
      <c r="T18" s="542"/>
      <c r="U18" s="748" t="s">
        <v>967</v>
      </c>
      <c r="V18" s="542"/>
      <c r="W18" s="541"/>
      <c r="X18" s="537"/>
      <c r="Y18" s="541"/>
      <c r="Z18" s="517"/>
      <c r="AA18" s="541"/>
      <c r="AB18" s="545"/>
      <c r="AC18" s="546"/>
      <c r="AD18" s="545"/>
      <c r="AE18" s="546"/>
      <c r="AF18" s="545"/>
      <c r="AG18" s="546"/>
      <c r="AH18" s="545"/>
    </row>
    <row r="19" spans="2:34" ht="44.25">
      <c r="B19" s="1153"/>
      <c r="C19" s="518">
        <f t="shared" si="0"/>
        <v>9</v>
      </c>
      <c r="D19" s="526"/>
      <c r="E19" s="555" t="s">
        <v>686</v>
      </c>
      <c r="F19" s="839" t="s">
        <v>603</v>
      </c>
      <c r="G19" s="509"/>
      <c r="H19" s="543">
        <v>4</v>
      </c>
      <c r="I19" s="522"/>
      <c r="J19" s="523"/>
      <c r="K19" s="524"/>
      <c r="L19" s="524"/>
      <c r="M19" s="525"/>
      <c r="N19" s="525"/>
      <c r="O19" s="542"/>
      <c r="P19" s="540" t="s">
        <v>379</v>
      </c>
      <c r="Q19" s="748" t="s">
        <v>703</v>
      </c>
      <c r="R19" s="542"/>
      <c r="S19" s="748" t="s">
        <v>713</v>
      </c>
      <c r="T19" s="542"/>
      <c r="U19" s="748" t="s">
        <v>988</v>
      </c>
      <c r="V19" s="542"/>
      <c r="W19" s="541" t="s">
        <v>989</v>
      </c>
      <c r="X19" s="537"/>
      <c r="Y19" s="541"/>
      <c r="Z19" s="916"/>
      <c r="AA19" s="541"/>
      <c r="AB19" s="545"/>
      <c r="AC19" s="546"/>
      <c r="AD19" s="545"/>
      <c r="AE19" s="546"/>
      <c r="AF19" s="545"/>
      <c r="AG19" s="546"/>
      <c r="AH19" s="545"/>
    </row>
    <row r="20" spans="2:34" ht="44.25">
      <c r="B20" s="1153"/>
      <c r="C20" s="518"/>
      <c r="D20" s="526"/>
      <c r="E20" s="555" t="s">
        <v>1065</v>
      </c>
      <c r="F20" s="839" t="s">
        <v>603</v>
      </c>
      <c r="G20" s="509">
        <v>42703</v>
      </c>
      <c r="H20" s="543">
        <v>2</v>
      </c>
      <c r="I20" s="522"/>
      <c r="J20" s="523"/>
      <c r="K20" s="524"/>
      <c r="L20" s="524"/>
      <c r="M20" s="525"/>
      <c r="N20" s="525"/>
      <c r="O20" s="542"/>
      <c r="P20" s="798" t="s">
        <v>5</v>
      </c>
      <c r="Q20" s="748" t="s">
        <v>1066</v>
      </c>
      <c r="R20" s="542"/>
      <c r="S20" s="748" t="s">
        <v>1067</v>
      </c>
      <c r="T20" s="542"/>
      <c r="U20" s="748"/>
      <c r="V20" s="542"/>
      <c r="W20" s="541"/>
      <c r="X20" s="537"/>
      <c r="Y20" s="541"/>
      <c r="Z20" s="916"/>
      <c r="AA20" s="541"/>
      <c r="AB20" s="545"/>
      <c r="AC20" s="546"/>
      <c r="AD20" s="545"/>
      <c r="AE20" s="546"/>
      <c r="AF20" s="545"/>
      <c r="AG20" s="546"/>
      <c r="AH20" s="545"/>
    </row>
    <row r="21" spans="2:34" ht="44.25">
      <c r="B21" s="1153"/>
      <c r="C21" s="528">
        <v>1</v>
      </c>
      <c r="D21" s="526"/>
      <c r="E21" s="519" t="s">
        <v>28</v>
      </c>
      <c r="F21" s="819" t="s">
        <v>558</v>
      </c>
      <c r="G21" s="509"/>
      <c r="H21" s="521">
        <v>3</v>
      </c>
      <c r="I21" s="522"/>
      <c r="J21" s="523"/>
      <c r="K21" s="524"/>
      <c r="L21" s="524"/>
      <c r="M21" s="525"/>
      <c r="N21" s="525"/>
      <c r="O21" s="542"/>
      <c r="P21" s="540" t="s">
        <v>742</v>
      </c>
      <c r="Q21" s="541" t="s">
        <v>741</v>
      </c>
      <c r="R21" s="542"/>
      <c r="S21" s="541" t="s">
        <v>664</v>
      </c>
      <c r="T21" s="542"/>
      <c r="U21" s="541" t="s">
        <v>665</v>
      </c>
      <c r="V21" s="542"/>
      <c r="W21" s="541"/>
      <c r="X21" s="537"/>
      <c r="Y21" s="541"/>
      <c r="Z21" s="916"/>
      <c r="AA21" s="541"/>
      <c r="AB21" s="545"/>
      <c r="AC21" s="546"/>
      <c r="AD21" s="545"/>
      <c r="AE21" s="546"/>
      <c r="AF21" s="545"/>
      <c r="AG21" s="546"/>
      <c r="AH21" s="545"/>
    </row>
    <row r="22" spans="2:34" ht="44.25">
      <c r="B22" s="1153"/>
      <c r="C22" s="518">
        <f aca="true" t="shared" si="1" ref="C22:C45">+C21+1</f>
        <v>2</v>
      </c>
      <c r="D22" s="526"/>
      <c r="E22" s="519" t="s">
        <v>143</v>
      </c>
      <c r="F22" s="819" t="s">
        <v>558</v>
      </c>
      <c r="G22" s="509">
        <v>42693</v>
      </c>
      <c r="H22" s="521">
        <v>5</v>
      </c>
      <c r="I22" s="522"/>
      <c r="J22" s="523"/>
      <c r="K22" s="524"/>
      <c r="L22" s="524"/>
      <c r="M22" s="838"/>
      <c r="N22" s="525"/>
      <c r="O22" s="542"/>
      <c r="P22" s="540" t="s">
        <v>740</v>
      </c>
      <c r="Q22" s="541" t="s">
        <v>1005</v>
      </c>
      <c r="R22" s="542"/>
      <c r="S22" s="539" t="s">
        <v>1006</v>
      </c>
      <c r="T22" s="542"/>
      <c r="U22" s="541" t="s">
        <v>668</v>
      </c>
      <c r="V22" s="542"/>
      <c r="W22" s="541" t="s">
        <v>1007</v>
      </c>
      <c r="X22" s="537"/>
      <c r="Y22" s="845" t="s">
        <v>961</v>
      </c>
      <c r="Z22" s="517"/>
      <c r="AA22" s="541"/>
      <c r="AB22" s="545"/>
      <c r="AC22" s="546"/>
      <c r="AD22" s="545"/>
      <c r="AE22" s="546"/>
      <c r="AF22" s="545"/>
      <c r="AG22" s="546"/>
      <c r="AH22" s="545"/>
    </row>
    <row r="23" spans="2:34" ht="44.25">
      <c r="B23" s="1153"/>
      <c r="C23" s="518">
        <f t="shared" si="1"/>
        <v>3</v>
      </c>
      <c r="D23" s="526"/>
      <c r="E23" s="519" t="s">
        <v>736</v>
      </c>
      <c r="F23" s="819" t="s">
        <v>558</v>
      </c>
      <c r="G23" s="509">
        <v>42655</v>
      </c>
      <c r="H23" s="521">
        <v>4</v>
      </c>
      <c r="I23" s="522"/>
      <c r="J23" s="523"/>
      <c r="K23" s="524"/>
      <c r="L23" s="524"/>
      <c r="M23" s="914" t="s">
        <v>290</v>
      </c>
      <c r="N23" s="538"/>
      <c r="O23" s="542"/>
      <c r="P23" s="540" t="s">
        <v>5</v>
      </c>
      <c r="Q23" s="541" t="s">
        <v>737</v>
      </c>
      <c r="R23" s="542"/>
      <c r="S23" s="541" t="s">
        <v>914</v>
      </c>
      <c r="T23" s="542"/>
      <c r="U23" s="541" t="s">
        <v>915</v>
      </c>
      <c r="V23" s="542"/>
      <c r="W23" s="541" t="s">
        <v>916</v>
      </c>
      <c r="X23" s="537"/>
      <c r="Y23" s="541"/>
      <c r="Z23" s="545"/>
      <c r="AA23" s="541"/>
      <c r="AB23" s="916"/>
      <c r="AC23" s="546"/>
      <c r="AD23" s="545"/>
      <c r="AE23" s="546"/>
      <c r="AF23" s="545"/>
      <c r="AG23" s="546"/>
      <c r="AH23" s="545"/>
    </row>
    <row r="24" spans="2:34" ht="44.25">
      <c r="B24" s="1153"/>
      <c r="C24" s="518">
        <f t="shared" si="1"/>
        <v>4</v>
      </c>
      <c r="D24" s="526"/>
      <c r="E24" s="519" t="s">
        <v>223</v>
      </c>
      <c r="F24" s="818" t="s">
        <v>558</v>
      </c>
      <c r="G24" s="509"/>
      <c r="H24" s="521">
        <v>4</v>
      </c>
      <c r="I24" s="522"/>
      <c r="J24" s="523"/>
      <c r="K24" s="524"/>
      <c r="L24" s="524"/>
      <c r="M24" s="525">
        <v>2</v>
      </c>
      <c r="N24" s="525"/>
      <c r="O24" s="542"/>
      <c r="P24" s="540"/>
      <c r="Q24" s="748" t="s">
        <v>667</v>
      </c>
      <c r="R24" s="542"/>
      <c r="S24" s="748" t="s">
        <v>613</v>
      </c>
      <c r="T24" s="542"/>
      <c r="U24" s="748" t="s">
        <v>666</v>
      </c>
      <c r="V24" s="542"/>
      <c r="W24" s="748" t="s">
        <v>1073</v>
      </c>
      <c r="X24" s="537"/>
      <c r="Y24" s="541"/>
      <c r="Z24" s="517"/>
      <c r="AA24" s="541"/>
      <c r="AB24" s="545"/>
      <c r="AC24" s="546"/>
      <c r="AD24" s="545"/>
      <c r="AE24" s="546"/>
      <c r="AF24" s="545"/>
      <c r="AG24" s="546"/>
      <c r="AH24" s="545"/>
    </row>
    <row r="25" spans="2:34" ht="44.25">
      <c r="B25" s="1153"/>
      <c r="C25" s="518">
        <f t="shared" si="1"/>
        <v>5</v>
      </c>
      <c r="D25" s="509"/>
      <c r="E25" s="519" t="s">
        <v>197</v>
      </c>
      <c r="F25" s="819" t="s">
        <v>558</v>
      </c>
      <c r="G25" s="509"/>
      <c r="H25" s="521">
        <v>2</v>
      </c>
      <c r="I25" s="522"/>
      <c r="J25" s="523"/>
      <c r="K25" s="524"/>
      <c r="L25" s="524"/>
      <c r="M25" s="838" t="s">
        <v>996</v>
      </c>
      <c r="N25" s="525"/>
      <c r="O25" s="542"/>
      <c r="P25" s="540"/>
      <c r="Q25" s="748" t="s">
        <v>650</v>
      </c>
      <c r="R25" s="542"/>
      <c r="S25" s="748" t="s">
        <v>650</v>
      </c>
      <c r="T25" s="542"/>
      <c r="U25" s="541"/>
      <c r="V25" s="542"/>
      <c r="W25" s="541"/>
      <c r="X25" s="537"/>
      <c r="Y25" s="541"/>
      <c r="Z25" s="517"/>
      <c r="AA25" s="541"/>
      <c r="AB25" s="545"/>
      <c r="AC25" s="546"/>
      <c r="AD25" s="545"/>
      <c r="AE25" s="546"/>
      <c r="AF25" s="545"/>
      <c r="AG25" s="546"/>
      <c r="AH25" s="545"/>
    </row>
    <row r="26" spans="2:34" ht="44.25">
      <c r="B26" s="1153"/>
      <c r="C26" s="518">
        <f t="shared" si="1"/>
        <v>6</v>
      </c>
      <c r="D26" s="509"/>
      <c r="E26" s="519" t="s">
        <v>7</v>
      </c>
      <c r="F26" s="818" t="s">
        <v>558</v>
      </c>
      <c r="G26" s="509">
        <v>42647</v>
      </c>
      <c r="H26" s="521">
        <v>1</v>
      </c>
      <c r="I26" s="522"/>
      <c r="J26" s="523"/>
      <c r="K26" s="524"/>
      <c r="L26" s="524"/>
      <c r="M26" s="525"/>
      <c r="N26" s="525"/>
      <c r="O26" s="542"/>
      <c r="P26" s="540" t="s">
        <v>5</v>
      </c>
      <c r="Q26" s="541" t="s">
        <v>253</v>
      </c>
      <c r="R26" s="542"/>
      <c r="S26" s="541"/>
      <c r="T26" s="542"/>
      <c r="U26" s="541"/>
      <c r="V26" s="542"/>
      <c r="W26" s="541"/>
      <c r="X26" s="537"/>
      <c r="Y26" s="541"/>
      <c r="Z26" s="517"/>
      <c r="AA26" s="541"/>
      <c r="AB26" s="545"/>
      <c r="AC26" s="546"/>
      <c r="AD26" s="545"/>
      <c r="AE26" s="546"/>
      <c r="AF26" s="545"/>
      <c r="AG26" s="546"/>
      <c r="AH26" s="545"/>
    </row>
    <row r="27" spans="2:34" ht="44.25">
      <c r="B27" s="1153"/>
      <c r="C27" s="518">
        <f t="shared" si="1"/>
        <v>7</v>
      </c>
      <c r="D27" s="509"/>
      <c r="E27" s="519" t="s">
        <v>757</v>
      </c>
      <c r="F27" s="818" t="s">
        <v>558</v>
      </c>
      <c r="G27" s="509">
        <v>42655</v>
      </c>
      <c r="H27" s="521">
        <v>3</v>
      </c>
      <c r="I27" s="522"/>
      <c r="J27" s="523"/>
      <c r="K27" s="524"/>
      <c r="L27" s="524"/>
      <c r="M27" s="544" t="s">
        <v>290</v>
      </c>
      <c r="N27" s="544" t="s">
        <v>758</v>
      </c>
      <c r="O27" s="542"/>
      <c r="P27" s="540" t="s">
        <v>5</v>
      </c>
      <c r="Q27" s="541" t="s">
        <v>759</v>
      </c>
      <c r="R27" s="542"/>
      <c r="S27" s="541" t="s">
        <v>760</v>
      </c>
      <c r="T27" s="542"/>
      <c r="U27" s="541" t="s">
        <v>761</v>
      </c>
      <c r="V27" s="542"/>
      <c r="W27" s="541"/>
      <c r="X27" s="537"/>
      <c r="Y27" s="541"/>
      <c r="Z27" s="517"/>
      <c r="AA27" s="541"/>
      <c r="AB27" s="545"/>
      <c r="AC27" s="546"/>
      <c r="AD27" s="545"/>
      <c r="AE27" s="546"/>
      <c r="AF27" s="545"/>
      <c r="AG27" s="546"/>
      <c r="AH27" s="545"/>
    </row>
    <row r="28" spans="2:34" ht="44.25">
      <c r="B28" s="1153"/>
      <c r="C28" s="518">
        <f t="shared" si="1"/>
        <v>8</v>
      </c>
      <c r="D28" s="509"/>
      <c r="E28" s="747" t="s">
        <v>1</v>
      </c>
      <c r="F28" s="818" t="s">
        <v>558</v>
      </c>
      <c r="G28" s="509">
        <v>42693</v>
      </c>
      <c r="H28" s="521">
        <v>3</v>
      </c>
      <c r="I28" s="522"/>
      <c r="J28" s="523"/>
      <c r="K28" s="524"/>
      <c r="L28" s="524"/>
      <c r="M28" s="544">
        <v>2</v>
      </c>
      <c r="N28" s="544"/>
      <c r="O28" s="542"/>
      <c r="P28" s="798" t="s">
        <v>1004</v>
      </c>
      <c r="Q28" s="748" t="s">
        <v>925</v>
      </c>
      <c r="R28" s="542"/>
      <c r="S28" s="748" t="s">
        <v>1002</v>
      </c>
      <c r="T28" s="542"/>
      <c r="U28" s="748" t="s">
        <v>1003</v>
      </c>
      <c r="V28" s="542"/>
      <c r="W28" s="541"/>
      <c r="X28" s="537"/>
      <c r="Y28" s="541"/>
      <c r="Z28" s="517"/>
      <c r="AA28" s="541"/>
      <c r="AB28" s="545"/>
      <c r="AC28" s="546"/>
      <c r="AD28" s="545"/>
      <c r="AE28" s="546"/>
      <c r="AF28" s="545"/>
      <c r="AG28" s="546"/>
      <c r="AH28" s="545"/>
    </row>
    <row r="29" spans="2:34" ht="44.25">
      <c r="B29" s="1153"/>
      <c r="C29" s="518">
        <f t="shared" si="1"/>
        <v>9</v>
      </c>
      <c r="D29" s="526"/>
      <c r="E29" s="519" t="s">
        <v>231</v>
      </c>
      <c r="F29" s="818" t="s">
        <v>558</v>
      </c>
      <c r="G29" s="509">
        <v>42657</v>
      </c>
      <c r="H29" s="521">
        <v>4</v>
      </c>
      <c r="I29" s="522"/>
      <c r="J29" s="523"/>
      <c r="K29" s="524"/>
      <c r="L29" s="524"/>
      <c r="M29" s="525"/>
      <c r="N29" s="525"/>
      <c r="O29" s="542"/>
      <c r="P29" s="540"/>
      <c r="Q29" s="748" t="s">
        <v>650</v>
      </c>
      <c r="R29" s="542"/>
      <c r="S29" s="748" t="s">
        <v>650</v>
      </c>
      <c r="T29" s="542"/>
      <c r="U29" s="748" t="s">
        <v>650</v>
      </c>
      <c r="V29" s="542"/>
      <c r="W29" s="748" t="s">
        <v>650</v>
      </c>
      <c r="X29" s="537"/>
      <c r="Y29" s="541"/>
      <c r="Z29" s="517"/>
      <c r="AA29" s="541"/>
      <c r="AB29" s="545"/>
      <c r="AC29" s="546"/>
      <c r="AD29" s="545"/>
      <c r="AE29" s="546"/>
      <c r="AF29" s="545"/>
      <c r="AG29" s="546"/>
      <c r="AH29" s="545"/>
    </row>
    <row r="30" spans="2:34" ht="44.25">
      <c r="B30" s="1153"/>
      <c r="C30" s="518">
        <f t="shared" si="1"/>
        <v>10</v>
      </c>
      <c r="D30" s="509"/>
      <c r="E30" s="519" t="s">
        <v>101</v>
      </c>
      <c r="F30" s="818" t="s">
        <v>558</v>
      </c>
      <c r="G30" s="509">
        <v>42693</v>
      </c>
      <c r="H30" s="521">
        <v>4</v>
      </c>
      <c r="I30" s="522"/>
      <c r="J30" s="523"/>
      <c r="K30" s="524"/>
      <c r="L30" s="524"/>
      <c r="M30" s="525"/>
      <c r="N30" s="525"/>
      <c r="O30" s="542"/>
      <c r="P30" s="798" t="s">
        <v>934</v>
      </c>
      <c r="Q30" s="748" t="s">
        <v>377</v>
      </c>
      <c r="R30" s="542"/>
      <c r="S30" s="915" t="s">
        <v>935</v>
      </c>
      <c r="T30" s="799"/>
      <c r="U30" s="748" t="s">
        <v>936</v>
      </c>
      <c r="V30" s="799"/>
      <c r="W30" s="748" t="s">
        <v>937</v>
      </c>
      <c r="X30" s="800"/>
      <c r="Y30" s="748"/>
      <c r="Z30" s="801"/>
      <c r="AA30" s="748"/>
      <c r="AB30" s="802"/>
      <c r="AC30" s="547"/>
      <c r="AD30" s="545"/>
      <c r="AE30" s="547"/>
      <c r="AF30" s="545"/>
      <c r="AG30" s="547"/>
      <c r="AH30" s="545"/>
    </row>
    <row r="31" spans="2:34" ht="44.25">
      <c r="B31" s="1153"/>
      <c r="C31" s="518">
        <f t="shared" si="1"/>
        <v>11</v>
      </c>
      <c r="D31" s="509"/>
      <c r="E31" s="519" t="s">
        <v>122</v>
      </c>
      <c r="F31" s="818" t="s">
        <v>558</v>
      </c>
      <c r="G31" s="509"/>
      <c r="H31" s="521"/>
      <c r="I31" s="522"/>
      <c r="J31" s="523"/>
      <c r="K31" s="524"/>
      <c r="L31" s="524"/>
      <c r="M31" s="525"/>
      <c r="N31" s="525"/>
      <c r="O31" s="542"/>
      <c r="P31" s="540" t="s">
        <v>744</v>
      </c>
      <c r="Q31" s="1147" t="s">
        <v>745</v>
      </c>
      <c r="R31" s="1149"/>
      <c r="S31" s="1147" t="s">
        <v>746</v>
      </c>
      <c r="T31" s="1149"/>
      <c r="U31" s="1147" t="s">
        <v>747</v>
      </c>
      <c r="V31" s="1149"/>
      <c r="W31" s="1147" t="s">
        <v>756</v>
      </c>
      <c r="X31" s="1150"/>
      <c r="Y31" s="1147" t="s">
        <v>748</v>
      </c>
      <c r="Z31" s="1151"/>
      <c r="AA31" s="1147" t="s">
        <v>749</v>
      </c>
      <c r="AB31" s="1152"/>
      <c r="AC31" s="1147" t="s">
        <v>750</v>
      </c>
      <c r="AD31" s="1152"/>
      <c r="AE31" s="1147" t="s">
        <v>751</v>
      </c>
      <c r="AF31" s="1152"/>
      <c r="AG31" s="1147" t="s">
        <v>752</v>
      </c>
      <c r="AH31" s="545"/>
    </row>
    <row r="32" spans="2:34" ht="19.5" customHeight="1">
      <c r="B32" s="1153"/>
      <c r="C32" s="518">
        <f t="shared" si="1"/>
        <v>12</v>
      </c>
      <c r="D32" s="526"/>
      <c r="E32" s="747" t="s">
        <v>12</v>
      </c>
      <c r="F32" s="819" t="s">
        <v>558</v>
      </c>
      <c r="G32" s="509">
        <v>42647</v>
      </c>
      <c r="H32" s="521">
        <v>4</v>
      </c>
      <c r="I32" s="522"/>
      <c r="J32" s="523"/>
      <c r="K32" s="524"/>
      <c r="L32" s="524"/>
      <c r="M32" s="557" t="s">
        <v>722</v>
      </c>
      <c r="N32" s="557"/>
      <c r="O32" s="542"/>
      <c r="P32" s="540" t="s">
        <v>5</v>
      </c>
      <c r="Q32" s="748" t="s">
        <v>1152</v>
      </c>
      <c r="R32" s="542"/>
      <c r="S32" s="748" t="s">
        <v>972</v>
      </c>
      <c r="T32" s="542"/>
      <c r="U32" s="748" t="s">
        <v>670</v>
      </c>
      <c r="V32" s="542"/>
      <c r="W32" s="748" t="s">
        <v>669</v>
      </c>
      <c r="X32" s="537"/>
      <c r="Y32" s="541"/>
      <c r="Z32" s="517"/>
      <c r="AA32" s="541"/>
      <c r="AB32" s="545"/>
      <c r="AC32" s="547"/>
      <c r="AD32" s="545"/>
      <c r="AE32" s="547"/>
      <c r="AF32" s="545"/>
      <c r="AG32" s="547"/>
      <c r="AH32" s="545"/>
    </row>
    <row r="33" spans="2:34" ht="44.25">
      <c r="B33" s="1153"/>
      <c r="C33" s="518">
        <f t="shared" si="1"/>
        <v>13</v>
      </c>
      <c r="D33" s="526"/>
      <c r="E33" s="519" t="s">
        <v>16</v>
      </c>
      <c r="F33" s="818" t="s">
        <v>558</v>
      </c>
      <c r="G33" s="509"/>
      <c r="H33" s="521">
        <v>9</v>
      </c>
      <c r="I33" s="522"/>
      <c r="J33" s="523"/>
      <c r="K33" s="524"/>
      <c r="L33" s="527"/>
      <c r="M33" s="525"/>
      <c r="N33" s="525"/>
      <c r="O33" s="542"/>
      <c r="P33" s="540" t="s">
        <v>5</v>
      </c>
      <c r="Q33" s="541" t="s">
        <v>381</v>
      </c>
      <c r="R33" s="542"/>
      <c r="S33" s="541" t="s">
        <v>382</v>
      </c>
      <c r="T33" s="542"/>
      <c r="U33" s="541" t="s">
        <v>383</v>
      </c>
      <c r="V33" s="542"/>
      <c r="W33" s="748" t="s">
        <v>1072</v>
      </c>
      <c r="X33" s="537"/>
      <c r="Y33" s="748" t="s">
        <v>1071</v>
      </c>
      <c r="Z33" s="517"/>
      <c r="AA33" s="748" t="s">
        <v>1070</v>
      </c>
      <c r="AB33" s="545"/>
      <c r="AC33" s="915" t="s">
        <v>1069</v>
      </c>
      <c r="AD33" s="545"/>
      <c r="AE33" s="915" t="s">
        <v>1068</v>
      </c>
      <c r="AF33" s="545"/>
      <c r="AG33" s="915" t="s">
        <v>1074</v>
      </c>
      <c r="AH33" s="545"/>
    </row>
    <row r="34" spans="2:34" ht="44.25">
      <c r="B34" s="1153"/>
      <c r="C34" s="518">
        <f t="shared" si="1"/>
        <v>14</v>
      </c>
      <c r="D34" s="509"/>
      <c r="E34" s="519" t="s">
        <v>380</v>
      </c>
      <c r="F34" s="819" t="s">
        <v>558</v>
      </c>
      <c r="G34" s="509"/>
      <c r="H34" s="521">
        <v>1</v>
      </c>
      <c r="I34" s="522"/>
      <c r="J34" s="523"/>
      <c r="K34" s="524"/>
      <c r="L34" s="524"/>
      <c r="M34" s="525"/>
      <c r="N34" s="525"/>
      <c r="O34" s="542"/>
      <c r="P34" s="798" t="s">
        <v>959</v>
      </c>
      <c r="Q34" s="748" t="s">
        <v>1092</v>
      </c>
      <c r="R34" s="542"/>
      <c r="S34" s="748" t="s">
        <v>1093</v>
      </c>
      <c r="T34" s="542"/>
      <c r="U34" s="541"/>
      <c r="V34" s="542"/>
      <c r="W34" s="541"/>
      <c r="X34" s="537"/>
      <c r="Y34" s="541"/>
      <c r="Z34" s="517"/>
      <c r="AA34" s="541"/>
      <c r="AB34" s="545"/>
      <c r="AC34" s="547"/>
      <c r="AD34" s="545"/>
      <c r="AE34" s="547"/>
      <c r="AF34" s="545"/>
      <c r="AG34" s="547"/>
      <c r="AH34" s="545"/>
    </row>
    <row r="35" spans="2:34" ht="44.25">
      <c r="B35" s="1153"/>
      <c r="C35" s="518">
        <f t="shared" si="1"/>
        <v>15</v>
      </c>
      <c r="D35" s="509"/>
      <c r="E35" s="747" t="s">
        <v>37</v>
      </c>
      <c r="F35" s="818" t="s">
        <v>558</v>
      </c>
      <c r="G35" s="509">
        <v>42642</v>
      </c>
      <c r="H35" s="521">
        <v>4</v>
      </c>
      <c r="I35" s="522"/>
      <c r="J35" s="523"/>
      <c r="K35" s="524"/>
      <c r="L35" s="524"/>
      <c r="M35" s="525"/>
      <c r="N35" s="525"/>
      <c r="O35" s="542"/>
      <c r="P35" s="540" t="s">
        <v>5</v>
      </c>
      <c r="Q35" s="541" t="s">
        <v>672</v>
      </c>
      <c r="R35" s="542"/>
      <c r="S35" s="748" t="s">
        <v>1013</v>
      </c>
      <c r="T35" s="542"/>
      <c r="U35" s="748" t="s">
        <v>1014</v>
      </c>
      <c r="V35" s="542"/>
      <c r="W35" s="748" t="s">
        <v>671</v>
      </c>
      <c r="X35" s="537"/>
      <c r="Y35" s="541"/>
      <c r="Z35" s="517"/>
      <c r="AA35" s="541"/>
      <c r="AB35" s="545"/>
      <c r="AC35" s="546"/>
      <c r="AD35" s="545"/>
      <c r="AE35" s="546"/>
      <c r="AF35" s="545"/>
      <c r="AG35" s="546"/>
      <c r="AH35" s="545"/>
    </row>
    <row r="36" spans="2:34" ht="44.25">
      <c r="B36" s="1153"/>
      <c r="C36" s="518">
        <f t="shared" si="1"/>
        <v>16</v>
      </c>
      <c r="D36" s="509"/>
      <c r="E36" s="519" t="s">
        <v>193</v>
      </c>
      <c r="F36" s="818" t="s">
        <v>558</v>
      </c>
      <c r="G36" s="509">
        <v>42648</v>
      </c>
      <c r="H36" s="521">
        <v>4</v>
      </c>
      <c r="I36" s="522"/>
      <c r="J36" s="523"/>
      <c r="K36" s="524"/>
      <c r="L36" s="524"/>
      <c r="M36" s="525"/>
      <c r="N36" s="525"/>
      <c r="O36" s="542"/>
      <c r="P36" s="540" t="s">
        <v>385</v>
      </c>
      <c r="Q36" s="541" t="s">
        <v>723</v>
      </c>
      <c r="R36" s="542"/>
      <c r="S36" s="541" t="s">
        <v>384</v>
      </c>
      <c r="T36" s="542"/>
      <c r="U36" s="748" t="s">
        <v>725</v>
      </c>
      <c r="V36" s="542"/>
      <c r="W36" s="541" t="s">
        <v>724</v>
      </c>
      <c r="X36" s="537"/>
      <c r="Y36" s="541" t="s">
        <v>725</v>
      </c>
      <c r="Z36" s="517"/>
      <c r="AA36" s="541"/>
      <c r="AB36" s="545"/>
      <c r="AC36" s="546"/>
      <c r="AD36" s="545"/>
      <c r="AE36" s="546"/>
      <c r="AF36" s="545"/>
      <c r="AG36" s="546"/>
      <c r="AH36" s="545"/>
    </row>
    <row r="37" spans="2:34" ht="44.25">
      <c r="B37" s="1153"/>
      <c r="C37" s="518">
        <f t="shared" si="1"/>
        <v>17</v>
      </c>
      <c r="D37" s="509"/>
      <c r="E37" s="519" t="s">
        <v>17</v>
      </c>
      <c r="F37" s="818" t="s">
        <v>558</v>
      </c>
      <c r="G37" s="509">
        <v>42611</v>
      </c>
      <c r="H37" s="521">
        <v>4</v>
      </c>
      <c r="I37" s="522"/>
      <c r="J37" s="523"/>
      <c r="K37" s="524"/>
      <c r="L37" s="524"/>
      <c r="M37" s="525"/>
      <c r="N37" s="525"/>
      <c r="O37" s="542"/>
      <c r="P37" s="540" t="s">
        <v>5</v>
      </c>
      <c r="Q37" s="541" t="s">
        <v>378</v>
      </c>
      <c r="R37" s="542"/>
      <c r="S37" s="541" t="s">
        <v>735</v>
      </c>
      <c r="T37" s="542"/>
      <c r="U37" s="541" t="s">
        <v>733</v>
      </c>
      <c r="V37" s="542"/>
      <c r="W37" s="541" t="s">
        <v>734</v>
      </c>
      <c r="X37" s="537"/>
      <c r="Y37" s="541"/>
      <c r="Z37" s="517"/>
      <c r="AA37" s="541"/>
      <c r="AB37" s="545"/>
      <c r="AC37" s="546"/>
      <c r="AD37" s="545"/>
      <c r="AE37" s="546"/>
      <c r="AF37" s="545"/>
      <c r="AG37" s="546"/>
      <c r="AH37" s="545"/>
    </row>
    <row r="38" spans="2:34" ht="44.25">
      <c r="B38" s="1153"/>
      <c r="C38" s="518">
        <f t="shared" si="1"/>
        <v>18</v>
      </c>
      <c r="D38" s="520"/>
      <c r="E38" s="909" t="s">
        <v>1048</v>
      </c>
      <c r="F38" s="917" t="s">
        <v>762</v>
      </c>
      <c r="G38" s="509"/>
      <c r="H38" s="521">
        <v>1</v>
      </c>
      <c r="I38" s="522"/>
      <c r="J38" s="523"/>
      <c r="K38" s="524"/>
      <c r="L38" s="524"/>
      <c r="M38" s="525"/>
      <c r="N38" s="525"/>
      <c r="O38" s="542"/>
      <c r="P38" s="540"/>
      <c r="Q38" s="748" t="s">
        <v>1049</v>
      </c>
      <c r="R38" s="542"/>
      <c r="S38" s="541"/>
      <c r="T38" s="542"/>
      <c r="U38" s="541"/>
      <c r="V38" s="542"/>
      <c r="W38" s="541"/>
      <c r="X38" s="537"/>
      <c r="Y38" s="541"/>
      <c r="Z38" s="517"/>
      <c r="AA38" s="541"/>
      <c r="AB38" s="545"/>
      <c r="AC38" s="546"/>
      <c r="AD38" s="545"/>
      <c r="AE38" s="546"/>
      <c r="AF38" s="545"/>
      <c r="AG38" s="546"/>
      <c r="AH38" s="545"/>
    </row>
    <row r="39" spans="2:34" ht="44.25">
      <c r="B39" s="1153"/>
      <c r="C39" s="518">
        <f t="shared" si="1"/>
        <v>19</v>
      </c>
      <c r="D39" s="520"/>
      <c r="E39" s="909" t="s">
        <v>156</v>
      </c>
      <c r="F39" s="917" t="s">
        <v>762</v>
      </c>
      <c r="G39" s="509">
        <v>42655</v>
      </c>
      <c r="H39" s="521">
        <v>2</v>
      </c>
      <c r="I39" s="522"/>
      <c r="J39" s="523"/>
      <c r="K39" s="524"/>
      <c r="L39" s="524"/>
      <c r="M39" s="544" t="s">
        <v>903</v>
      </c>
      <c r="N39" s="525"/>
      <c r="O39" s="542"/>
      <c r="P39" s="540" t="s">
        <v>5</v>
      </c>
      <c r="Q39" s="541" t="s">
        <v>901</v>
      </c>
      <c r="R39" s="542"/>
      <c r="S39" s="541" t="s">
        <v>902</v>
      </c>
      <c r="T39" s="542"/>
      <c r="U39" s="541"/>
      <c r="V39" s="542"/>
      <c r="W39" s="541"/>
      <c r="X39" s="537"/>
      <c r="Y39" s="541"/>
      <c r="Z39" s="517"/>
      <c r="AA39" s="541"/>
      <c r="AB39" s="545"/>
      <c r="AC39" s="546"/>
      <c r="AD39" s="545"/>
      <c r="AE39" s="546"/>
      <c r="AF39" s="545"/>
      <c r="AG39" s="546"/>
      <c r="AH39" s="545"/>
    </row>
    <row r="40" spans="2:34" ht="44.25">
      <c r="B40" s="1153"/>
      <c r="C40" s="518">
        <f t="shared" si="1"/>
        <v>20</v>
      </c>
      <c r="D40" s="520"/>
      <c r="E40" s="817" t="s">
        <v>987</v>
      </c>
      <c r="F40" s="520"/>
      <c r="G40" s="509"/>
      <c r="H40" s="521">
        <v>1</v>
      </c>
      <c r="I40" s="522"/>
      <c r="J40" s="523"/>
      <c r="K40" s="524"/>
      <c r="L40" s="524"/>
      <c r="M40" s="525"/>
      <c r="N40" s="525"/>
      <c r="O40" s="542"/>
      <c r="P40" s="540"/>
      <c r="Q40" s="541" t="s">
        <v>714</v>
      </c>
      <c r="R40" s="542"/>
      <c r="S40" s="541"/>
      <c r="T40" s="542"/>
      <c r="U40" s="541"/>
      <c r="V40" s="542"/>
      <c r="W40" s="541"/>
      <c r="X40" s="537"/>
      <c r="Y40" s="541"/>
      <c r="Z40" s="517"/>
      <c r="AA40" s="541"/>
      <c r="AB40" s="545"/>
      <c r="AC40" s="546"/>
      <c r="AD40" s="545"/>
      <c r="AE40" s="546"/>
      <c r="AF40" s="545"/>
      <c r="AG40" s="546"/>
      <c r="AH40" s="545"/>
    </row>
    <row r="41" spans="2:34" ht="44.25">
      <c r="B41" s="1153"/>
      <c r="C41" s="518">
        <f t="shared" si="1"/>
        <v>21</v>
      </c>
      <c r="D41" s="520"/>
      <c r="E41" s="817" t="s">
        <v>986</v>
      </c>
      <c r="F41" s="511"/>
      <c r="G41" s="509"/>
      <c r="H41" s="521">
        <v>1</v>
      </c>
      <c r="I41" s="522"/>
      <c r="J41" s="523"/>
      <c r="K41" s="524"/>
      <c r="L41" s="524"/>
      <c r="M41" s="525"/>
      <c r="N41" s="525"/>
      <c r="O41" s="542"/>
      <c r="P41" s="540"/>
      <c r="Q41" s="541" t="s">
        <v>1058</v>
      </c>
      <c r="R41" s="542"/>
      <c r="S41" s="541"/>
      <c r="T41" s="542"/>
      <c r="U41" s="541"/>
      <c r="V41" s="542"/>
      <c r="W41" s="541"/>
      <c r="X41" s="537"/>
      <c r="Y41" s="541"/>
      <c r="Z41" s="517"/>
      <c r="AA41" s="541"/>
      <c r="AB41" s="545"/>
      <c r="AC41" s="546"/>
      <c r="AD41" s="545"/>
      <c r="AE41" s="546"/>
      <c r="AF41" s="545"/>
      <c r="AG41" s="546"/>
      <c r="AH41" s="545"/>
    </row>
    <row r="42" spans="2:34" ht="44.25">
      <c r="B42" s="1153"/>
      <c r="C42" s="518">
        <f t="shared" si="1"/>
        <v>22</v>
      </c>
      <c r="D42" s="520"/>
      <c r="E42" s="817" t="s">
        <v>985</v>
      </c>
      <c r="F42" s="511"/>
      <c r="G42" s="509"/>
      <c r="H42" s="521">
        <v>1</v>
      </c>
      <c r="I42" s="522"/>
      <c r="J42" s="523"/>
      <c r="K42" s="524"/>
      <c r="L42" s="524"/>
      <c r="M42" s="525"/>
      <c r="N42" s="525"/>
      <c r="O42" s="542"/>
      <c r="P42" s="540"/>
      <c r="Q42" s="541" t="s">
        <v>1052</v>
      </c>
      <c r="R42" s="542"/>
      <c r="S42" s="541"/>
      <c r="T42" s="542"/>
      <c r="U42" s="541"/>
      <c r="V42" s="542"/>
      <c r="W42" s="541"/>
      <c r="X42" s="537"/>
      <c r="Y42" s="541"/>
      <c r="Z42" s="517"/>
      <c r="AA42" s="541"/>
      <c r="AB42" s="545"/>
      <c r="AC42" s="546"/>
      <c r="AD42" s="545"/>
      <c r="AE42" s="546"/>
      <c r="AF42" s="545"/>
      <c r="AG42" s="546"/>
      <c r="AH42" s="545"/>
    </row>
    <row r="43" spans="2:34" ht="44.25">
      <c r="B43" s="1153"/>
      <c r="C43" s="518">
        <f t="shared" si="1"/>
        <v>23</v>
      </c>
      <c r="D43" s="520"/>
      <c r="E43" s="519"/>
      <c r="F43" s="520"/>
      <c r="G43" s="509"/>
      <c r="H43" s="521"/>
      <c r="I43" s="522"/>
      <c r="J43" s="523"/>
      <c r="K43" s="524"/>
      <c r="L43" s="524"/>
      <c r="M43" s="525"/>
      <c r="N43" s="525"/>
      <c r="O43" s="542"/>
      <c r="P43" s="540"/>
      <c r="Q43" s="541"/>
      <c r="R43" s="542"/>
      <c r="S43" s="541"/>
      <c r="T43" s="542"/>
      <c r="U43" s="541"/>
      <c r="V43" s="542"/>
      <c r="W43" s="541"/>
      <c r="X43" s="537"/>
      <c r="Y43" s="541"/>
      <c r="Z43" s="517"/>
      <c r="AA43" s="541"/>
      <c r="AB43" s="545"/>
      <c r="AC43" s="546"/>
      <c r="AD43" s="545"/>
      <c r="AE43" s="546"/>
      <c r="AF43" s="545"/>
      <c r="AG43" s="546"/>
      <c r="AH43" s="545"/>
    </row>
    <row r="44" spans="2:34" ht="44.25">
      <c r="B44" s="1153"/>
      <c r="C44" s="518">
        <f t="shared" si="1"/>
        <v>24</v>
      </c>
      <c r="D44" s="520"/>
      <c r="E44" s="519"/>
      <c r="F44" s="520"/>
      <c r="G44" s="509"/>
      <c r="H44" s="521"/>
      <c r="I44" s="522"/>
      <c r="J44" s="523"/>
      <c r="K44" s="524"/>
      <c r="L44" s="524"/>
      <c r="M44" s="525"/>
      <c r="N44" s="525"/>
      <c r="O44" s="542"/>
      <c r="P44" s="540"/>
      <c r="Q44" s="541"/>
      <c r="R44" s="542"/>
      <c r="S44" s="541"/>
      <c r="T44" s="542"/>
      <c r="U44" s="541"/>
      <c r="V44" s="542"/>
      <c r="W44" s="541"/>
      <c r="X44" s="537"/>
      <c r="Y44" s="541"/>
      <c r="Z44" s="517"/>
      <c r="AA44" s="541"/>
      <c r="AB44" s="545"/>
      <c r="AC44" s="546"/>
      <c r="AD44" s="545"/>
      <c r="AE44" s="546"/>
      <c r="AF44" s="545"/>
      <c r="AG44" s="546"/>
      <c r="AH44" s="545"/>
    </row>
    <row r="45" spans="2:34" ht="44.25">
      <c r="B45" s="1153"/>
      <c r="C45" s="518">
        <f t="shared" si="1"/>
        <v>25</v>
      </c>
      <c r="D45" s="520"/>
      <c r="E45" s="519"/>
      <c r="F45" s="520"/>
      <c r="G45" s="509"/>
      <c r="H45" s="521"/>
      <c r="I45" s="522"/>
      <c r="J45" s="523"/>
      <c r="K45" s="524"/>
      <c r="L45" s="524"/>
      <c r="M45" s="525"/>
      <c r="N45" s="525"/>
      <c r="O45" s="542"/>
      <c r="P45" s="540"/>
      <c r="Q45" s="541"/>
      <c r="R45" s="542"/>
      <c r="S45" s="541"/>
      <c r="T45" s="542"/>
      <c r="U45" s="541"/>
      <c r="V45" s="542"/>
      <c r="W45" s="541"/>
      <c r="X45" s="537"/>
      <c r="Y45" s="541"/>
      <c r="Z45" s="517"/>
      <c r="AA45" s="541"/>
      <c r="AB45" s="545"/>
      <c r="AC45" s="546"/>
      <c r="AD45" s="545"/>
      <c r="AE45" s="546"/>
      <c r="AF45" s="545"/>
      <c r="AG45" s="546"/>
      <c r="AH45" s="545"/>
    </row>
    <row r="46" spans="3:34" ht="12.75">
      <c r="C46" s="528"/>
      <c r="D46" s="520"/>
      <c r="E46" s="520"/>
      <c r="F46" s="520"/>
      <c r="G46" s="520"/>
      <c r="H46" s="520"/>
      <c r="I46" s="520"/>
      <c r="J46" s="523"/>
      <c r="K46" s="520"/>
      <c r="L46" s="520"/>
      <c r="M46" s="529"/>
      <c r="N46" s="529"/>
      <c r="O46" s="542"/>
      <c r="P46" s="539"/>
      <c r="Q46" s="541"/>
      <c r="R46" s="542"/>
      <c r="S46" s="541"/>
      <c r="T46" s="542"/>
      <c r="U46" s="541"/>
      <c r="V46" s="542"/>
      <c r="W46" s="541"/>
      <c r="X46" s="537"/>
      <c r="Y46" s="541"/>
      <c r="Z46" s="517"/>
      <c r="AA46" s="541"/>
      <c r="AB46" s="545"/>
      <c r="AC46" s="546"/>
      <c r="AD46" s="545"/>
      <c r="AE46" s="546"/>
      <c r="AF46" s="545"/>
      <c r="AG46" s="546"/>
      <c r="AH46" s="545"/>
    </row>
    <row r="47" spans="3:34" ht="6" customHeight="1">
      <c r="C47" s="506"/>
      <c r="D47" s="507"/>
      <c r="E47" s="507"/>
      <c r="F47" s="507"/>
      <c r="G47" s="507"/>
      <c r="H47" s="507"/>
      <c r="I47" s="507"/>
      <c r="J47" s="507"/>
      <c r="K47" s="507"/>
      <c r="L47" s="507"/>
      <c r="M47" s="530"/>
      <c r="N47" s="530"/>
      <c r="O47" s="530"/>
      <c r="P47" s="530"/>
      <c r="Q47" s="530"/>
      <c r="R47" s="530"/>
      <c r="S47" s="530"/>
      <c r="T47" s="530"/>
      <c r="U47" s="530"/>
      <c r="V47" s="530"/>
      <c r="W47" s="530"/>
      <c r="X47" s="530"/>
      <c r="Y47" s="530"/>
      <c r="Z47" s="530"/>
      <c r="AA47" s="530"/>
      <c r="AB47" s="530"/>
      <c r="AC47" s="530"/>
      <c r="AD47" s="530"/>
      <c r="AE47" s="530"/>
      <c r="AF47" s="530"/>
      <c r="AG47" s="530"/>
      <c r="AH47" s="530"/>
    </row>
    <row r="48" ht="12.75">
      <c r="J48" s="499"/>
    </row>
    <row r="49" ht="12.75">
      <c r="J49" s="499"/>
    </row>
  </sheetData>
  <sheetProtection/>
  <printOptions horizontalCentered="1"/>
  <pageMargins left="0.33" right="0.31" top="0.39" bottom="0.64" header="0.25" footer="0.32"/>
  <pageSetup fitToHeight="1" fitToWidth="1" horizontalDpi="600" verticalDpi="600" orientation="portrait" paperSize="17" scale="79" r:id="rId3"/>
  <headerFooter alignWithMargins="0">
    <oddFooter>&amp;L&amp;8&amp;D  &amp;T  &amp;Z&amp;F</oddFooter>
  </headerFooter>
  <legacyDrawing r:id="rId2"/>
</worksheet>
</file>

<file path=xl/worksheets/sheet2.xml><?xml version="1.0" encoding="utf-8"?>
<worksheet xmlns="http://schemas.openxmlformats.org/spreadsheetml/2006/main" xmlns:r="http://schemas.openxmlformats.org/officeDocument/2006/relationships">
  <sheetPr>
    <tabColor theme="6" tint="0.5999900102615356"/>
  </sheetPr>
  <dimension ref="A3:G30"/>
  <sheetViews>
    <sheetView tabSelected="1" workbookViewId="0" topLeftCell="A17">
      <selection activeCell="E22" sqref="E22"/>
    </sheetView>
  </sheetViews>
  <sheetFormatPr defaultColWidth="9.140625" defaultRowHeight="12.75"/>
  <cols>
    <col min="1" max="1" width="2.421875" style="444" customWidth="1"/>
    <col min="2" max="3" width="12.28125" style="6" customWidth="1"/>
    <col min="4" max="4" width="8.421875" style="6" customWidth="1"/>
    <col min="5" max="5" width="17.8515625" style="6" customWidth="1"/>
    <col min="6" max="6" width="10.7109375" style="6" customWidth="1"/>
    <col min="7" max="7" width="48.7109375" style="6" customWidth="1"/>
    <col min="8" max="8" width="1.7109375" style="444" customWidth="1"/>
    <col min="9" max="16384" width="9.140625" style="444" customWidth="1"/>
  </cols>
  <sheetData>
    <row r="1" ht="12.75"/>
    <row r="2" ht="12.75"/>
    <row r="3" spans="2:7" ht="20.25">
      <c r="B3" s="486" t="s">
        <v>924</v>
      </c>
      <c r="F3" s="837"/>
      <c r="G3" s="837" t="s">
        <v>995</v>
      </c>
    </row>
    <row r="4" ht="9.75" customHeight="1"/>
    <row r="5" spans="2:7" ht="21" customHeight="1" thickBot="1">
      <c r="B5" s="924" t="s">
        <v>653</v>
      </c>
      <c r="C5" s="924" t="s">
        <v>654</v>
      </c>
      <c r="D5" s="925" t="s">
        <v>655</v>
      </c>
      <c r="E5" s="924" t="s">
        <v>656</v>
      </c>
      <c r="F5" s="1195" t="s">
        <v>0</v>
      </c>
      <c r="G5" s="924" t="s">
        <v>657</v>
      </c>
    </row>
    <row r="6" spans="2:7" ht="7.5" customHeight="1" thickTop="1">
      <c r="B6" s="921"/>
      <c r="C6" s="921"/>
      <c r="D6" s="926"/>
      <c r="E6" s="921"/>
      <c r="F6" s="921"/>
      <c r="G6" s="921"/>
    </row>
    <row r="7" spans="1:7" ht="34.5">
      <c r="A7" s="920"/>
      <c r="B7" s="929">
        <v>0.3958333333333333</v>
      </c>
      <c r="C7" s="480">
        <f>+B7+(D7/24/60)</f>
        <v>0.40277777777777773</v>
      </c>
      <c r="D7" s="482">
        <v>10</v>
      </c>
      <c r="E7" s="935" t="s">
        <v>1052</v>
      </c>
      <c r="F7" s="923" t="s">
        <v>1053</v>
      </c>
      <c r="G7" s="922" t="s">
        <v>658</v>
      </c>
    </row>
    <row r="8" spans="1:7" ht="34.5">
      <c r="A8" s="920"/>
      <c r="B8" s="481">
        <f>+C7</f>
        <v>0.40277777777777773</v>
      </c>
      <c r="C8" s="480">
        <f>+B8+(D8/24/60)</f>
        <v>0.42361111111111105</v>
      </c>
      <c r="D8" s="482">
        <v>30</v>
      </c>
      <c r="E8" s="483" t="s">
        <v>714</v>
      </c>
      <c r="F8" s="446" t="s">
        <v>659</v>
      </c>
      <c r="G8" s="940" t="s">
        <v>715</v>
      </c>
    </row>
    <row r="9" spans="1:7" ht="61.5" thickBot="1">
      <c r="A9" s="920"/>
      <c r="B9" s="481">
        <f>+C8</f>
        <v>0.42361111111111105</v>
      </c>
      <c r="C9" s="480">
        <f>+B9+(D9/24/60)</f>
        <v>0.43402777777777773</v>
      </c>
      <c r="D9" s="482">
        <v>15</v>
      </c>
      <c r="E9" s="483" t="s">
        <v>1032</v>
      </c>
      <c r="F9" s="446" t="s">
        <v>716</v>
      </c>
      <c r="G9" s="940" t="s">
        <v>1059</v>
      </c>
    </row>
    <row r="10" spans="1:7" ht="36" thickBot="1" thickTop="1">
      <c r="A10" s="920"/>
      <c r="B10" s="481">
        <f aca="true" t="shared" si="0" ref="B10:B15">+C9</f>
        <v>0.43402777777777773</v>
      </c>
      <c r="C10" s="480">
        <f aca="true" t="shared" si="1" ref="C10:C15">+B10+(D10/24/60)</f>
        <v>0.4444444444444444</v>
      </c>
      <c r="D10" s="482">
        <v>15</v>
      </c>
      <c r="E10" s="854" t="s">
        <v>660</v>
      </c>
      <c r="F10" s="855"/>
      <c r="G10" s="478"/>
    </row>
    <row r="11" spans="1:7" ht="35.25" thickTop="1">
      <c r="A11" s="920"/>
      <c r="B11" s="481">
        <f t="shared" si="0"/>
        <v>0.4444444444444444</v>
      </c>
      <c r="C11" s="480">
        <f t="shared" si="1"/>
        <v>0.45138888888888884</v>
      </c>
      <c r="D11" s="482">
        <v>10</v>
      </c>
      <c r="E11" s="935" t="s">
        <v>1052</v>
      </c>
      <c r="F11" s="923" t="s">
        <v>1053</v>
      </c>
      <c r="G11" s="922" t="s">
        <v>1030</v>
      </c>
    </row>
    <row r="12" spans="1:7" ht="34.5">
      <c r="A12" s="920"/>
      <c r="B12" s="481">
        <f t="shared" si="0"/>
        <v>0.45138888888888884</v>
      </c>
      <c r="C12" s="480">
        <f t="shared" si="1"/>
        <v>0.45833333333333326</v>
      </c>
      <c r="D12" s="482">
        <v>10</v>
      </c>
      <c r="E12" s="857" t="s">
        <v>381</v>
      </c>
      <c r="F12" s="447" t="s">
        <v>718</v>
      </c>
      <c r="G12" s="927" t="s">
        <v>1028</v>
      </c>
    </row>
    <row r="13" spans="1:7" ht="40.5">
      <c r="A13" s="920"/>
      <c r="B13" s="481">
        <f t="shared" si="0"/>
        <v>0.45833333333333326</v>
      </c>
      <c r="C13" s="480">
        <f t="shared" si="1"/>
        <v>0.47222222222222215</v>
      </c>
      <c r="D13" s="482">
        <v>20</v>
      </c>
      <c r="E13" s="483" t="s">
        <v>925</v>
      </c>
      <c r="F13" s="446" t="s">
        <v>1031</v>
      </c>
      <c r="G13" s="940" t="s">
        <v>1061</v>
      </c>
    </row>
    <row r="14" spans="1:7" ht="40.5">
      <c r="A14" s="920"/>
      <c r="B14" s="481">
        <f t="shared" si="0"/>
        <v>0.47222222222222215</v>
      </c>
      <c r="C14" s="480">
        <f t="shared" si="1"/>
        <v>0.48263888888888884</v>
      </c>
      <c r="D14" s="482">
        <v>15</v>
      </c>
      <c r="E14" s="483" t="s">
        <v>1060</v>
      </c>
      <c r="F14" s="446" t="s">
        <v>1031</v>
      </c>
      <c r="G14" s="940" t="s">
        <v>1063</v>
      </c>
    </row>
    <row r="15" spans="1:7" ht="41.25" thickBot="1">
      <c r="A15" s="920"/>
      <c r="B15" s="481">
        <f t="shared" si="0"/>
        <v>0.48263888888888884</v>
      </c>
      <c r="C15" s="480">
        <f t="shared" si="1"/>
        <v>0.49999999999999994</v>
      </c>
      <c r="D15" s="482">
        <v>25</v>
      </c>
      <c r="E15" s="485" t="s">
        <v>972</v>
      </c>
      <c r="F15" s="446" t="s">
        <v>661</v>
      </c>
      <c r="G15" s="940" t="s">
        <v>1153</v>
      </c>
    </row>
    <row r="16" spans="1:7" ht="36" thickBot="1" thickTop="1">
      <c r="A16" s="920"/>
      <c r="B16" s="481">
        <f aca="true" t="shared" si="2" ref="B16:B22">+C15</f>
        <v>0.49999999999999994</v>
      </c>
      <c r="C16" s="480">
        <f aca="true" t="shared" si="3" ref="C16:C22">+B16+(D16/24/60)</f>
        <v>0.5208333333333333</v>
      </c>
      <c r="D16" s="482">
        <v>30</v>
      </c>
      <c r="E16" s="854" t="s">
        <v>662</v>
      </c>
      <c r="F16" s="446"/>
      <c r="G16" s="477"/>
    </row>
    <row r="17" spans="1:7" ht="35.25" thickTop="1">
      <c r="A17" s="920"/>
      <c r="B17" s="481">
        <f t="shared" si="2"/>
        <v>0.5208333333333333</v>
      </c>
      <c r="C17" s="480">
        <f t="shared" si="3"/>
        <v>0.5277777777777777</v>
      </c>
      <c r="D17" s="482">
        <v>10</v>
      </c>
      <c r="E17" s="935" t="s">
        <v>1052</v>
      </c>
      <c r="F17" s="923" t="s">
        <v>1053</v>
      </c>
      <c r="G17" s="922" t="s">
        <v>1055</v>
      </c>
    </row>
    <row r="18" spans="1:7" ht="60.75">
      <c r="A18" s="920"/>
      <c r="B18" s="481">
        <f t="shared" si="2"/>
        <v>0.5277777777777777</v>
      </c>
      <c r="C18" s="480">
        <f t="shared" si="3"/>
        <v>0.5555555555555555</v>
      </c>
      <c r="D18" s="482">
        <v>40</v>
      </c>
      <c r="E18" s="484" t="s">
        <v>1092</v>
      </c>
      <c r="F18" s="447" t="s">
        <v>960</v>
      </c>
      <c r="G18" s="941" t="s">
        <v>1091</v>
      </c>
    </row>
    <row r="19" spans="1:7" ht="41.25" thickBot="1">
      <c r="A19" s="920"/>
      <c r="B19" s="481">
        <f t="shared" si="2"/>
        <v>0.5555555555555555</v>
      </c>
      <c r="C19" s="480">
        <f t="shared" si="3"/>
        <v>0.5624999999999999</v>
      </c>
      <c r="D19" s="482">
        <v>10</v>
      </c>
      <c r="E19" s="484" t="s">
        <v>1058</v>
      </c>
      <c r="F19" s="446" t="s">
        <v>1029</v>
      </c>
      <c r="G19" s="940" t="s">
        <v>1094</v>
      </c>
    </row>
    <row r="20" spans="1:7" ht="36" thickBot="1" thickTop="1">
      <c r="A20" s="920"/>
      <c r="B20" s="481">
        <f t="shared" si="2"/>
        <v>0.5624999999999999</v>
      </c>
      <c r="C20" s="480">
        <f t="shared" si="3"/>
        <v>0.5694444444444443</v>
      </c>
      <c r="D20" s="482">
        <v>10</v>
      </c>
      <c r="E20" s="854" t="s">
        <v>660</v>
      </c>
      <c r="F20" s="447"/>
      <c r="G20" s="479"/>
    </row>
    <row r="21" spans="1:7" ht="35.25" thickTop="1">
      <c r="A21" s="920"/>
      <c r="B21" s="481">
        <f t="shared" si="2"/>
        <v>0.5694444444444443</v>
      </c>
      <c r="C21" s="480">
        <f t="shared" si="3"/>
        <v>0.5729166666666665</v>
      </c>
      <c r="D21" s="482">
        <v>5</v>
      </c>
      <c r="E21" s="935" t="s">
        <v>1052</v>
      </c>
      <c r="F21" s="923" t="s">
        <v>1053</v>
      </c>
      <c r="G21" s="922" t="s">
        <v>1054</v>
      </c>
    </row>
    <row r="22" spans="1:7" ht="34.5">
      <c r="A22" s="920"/>
      <c r="B22" s="481">
        <f t="shared" si="2"/>
        <v>0.5729166666666665</v>
      </c>
      <c r="C22" s="480">
        <f t="shared" si="3"/>
        <v>0.5798611111111109</v>
      </c>
      <c r="D22" s="482">
        <v>10</v>
      </c>
      <c r="E22" s="483" t="s">
        <v>941</v>
      </c>
      <c r="F22" s="447" t="s">
        <v>940</v>
      </c>
      <c r="G22" s="940" t="s">
        <v>1062</v>
      </c>
    </row>
    <row r="23" spans="1:7" ht="60.75">
      <c r="A23" s="920"/>
      <c r="B23" s="481">
        <f>+C22</f>
        <v>0.5798611111111109</v>
      </c>
      <c r="C23" s="480">
        <f>+B23+(D23/24/60)</f>
        <v>0.5902777777777776</v>
      </c>
      <c r="D23" s="482">
        <v>15</v>
      </c>
      <c r="E23" s="484" t="s">
        <v>613</v>
      </c>
      <c r="F23" s="447" t="s">
        <v>717</v>
      </c>
      <c r="G23" s="941" t="s">
        <v>1050</v>
      </c>
    </row>
    <row r="24" spans="1:7" ht="40.5">
      <c r="A24" s="920"/>
      <c r="B24" s="481">
        <f>+C23</f>
        <v>0.5902777777777776</v>
      </c>
      <c r="C24" s="480">
        <f>+B24+(D24/24/60)</f>
        <v>0.6006944444444442</v>
      </c>
      <c r="D24" s="482">
        <v>15</v>
      </c>
      <c r="E24" s="484" t="s">
        <v>667</v>
      </c>
      <c r="F24" s="447" t="s">
        <v>717</v>
      </c>
      <c r="G24" s="941" t="s">
        <v>1039</v>
      </c>
    </row>
    <row r="25" spans="1:7" ht="60.75">
      <c r="A25" s="920"/>
      <c r="B25" s="481">
        <f>+C24</f>
        <v>0.6006944444444442</v>
      </c>
      <c r="C25" s="480">
        <f>+B25+(D25/24/60)</f>
        <v>0.6076388888888886</v>
      </c>
      <c r="D25" s="482">
        <v>10</v>
      </c>
      <c r="E25" s="483" t="s">
        <v>382</v>
      </c>
      <c r="F25" s="447" t="s">
        <v>718</v>
      </c>
      <c r="G25" s="940" t="s">
        <v>1051</v>
      </c>
    </row>
    <row r="26" spans="1:7" ht="34.5">
      <c r="A26" s="920"/>
      <c r="B26" s="481">
        <f>+C25</f>
        <v>0.6076388888888886</v>
      </c>
      <c r="C26" s="480">
        <f>+B26+(D26/24/60)</f>
        <v>0.6076388888888886</v>
      </c>
      <c r="D26" s="482">
        <v>0</v>
      </c>
      <c r="E26" s="483"/>
      <c r="F26" s="447"/>
      <c r="G26" s="940"/>
    </row>
    <row r="27" spans="1:7" ht="34.5">
      <c r="A27" s="920"/>
      <c r="B27" s="481">
        <f>+C26</f>
        <v>0.6076388888888886</v>
      </c>
      <c r="C27" s="929">
        <v>0.625</v>
      </c>
      <c r="D27" s="930">
        <f>(C27-C26)*24*60</f>
        <v>25.00000000000039</v>
      </c>
      <c r="E27" s="935" t="s">
        <v>1052</v>
      </c>
      <c r="F27" s="923" t="s">
        <v>1053</v>
      </c>
      <c r="G27" s="922" t="s">
        <v>1064</v>
      </c>
    </row>
    <row r="28" spans="2:7" ht="13.5">
      <c r="B28" s="442"/>
      <c r="C28" s="441"/>
      <c r="D28" s="445"/>
      <c r="E28" s="476"/>
      <c r="F28" s="447"/>
      <c r="G28" s="446"/>
    </row>
    <row r="29" ht="12.75">
      <c r="F29" s="856"/>
    </row>
    <row r="30" ht="12.75">
      <c r="F30" s="856"/>
    </row>
  </sheetData>
  <sheetProtection/>
  <printOptions horizontalCentered="1"/>
  <pageMargins left="0.32" right="0.25" top="1" bottom="1" header="0.5" footer="0.5"/>
  <pageSetup horizontalDpi="600" verticalDpi="600" orientation="portrait" scale="71"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B1:IV107"/>
  <sheetViews>
    <sheetView zoomScale="85" zoomScaleNormal="85" zoomScaleSheetLayoutView="100" zoomScalePageLayoutView="0" workbookViewId="0" topLeftCell="A1">
      <pane xSplit="5" ySplit="13" topLeftCell="AM14" activePane="bottomRight" state="frozen"/>
      <selection pane="topLeft" activeCell="A20" sqref="A20"/>
      <selection pane="topRight" activeCell="A20" sqref="A20"/>
      <selection pane="bottomLeft" activeCell="A20" sqref="A20"/>
      <selection pane="bottomRight" activeCell="AO17" sqref="AO17"/>
    </sheetView>
  </sheetViews>
  <sheetFormatPr defaultColWidth="9.140625" defaultRowHeight="12.75"/>
  <cols>
    <col min="1" max="1" width="2.421875" style="257" customWidth="1"/>
    <col min="2" max="2" width="6.8515625" style="213" customWidth="1"/>
    <col min="3" max="3" width="2.421875" style="257" customWidth="1"/>
    <col min="4" max="4" width="15.00390625" style="771" customWidth="1"/>
    <col min="5" max="5" width="4.8515625" style="267" customWidth="1"/>
    <col min="6" max="6" width="0.9921875" style="268" customWidth="1"/>
    <col min="7" max="9" width="5.140625" style="198" customWidth="1"/>
    <col min="10" max="10" width="4.140625" style="257" customWidth="1"/>
    <col min="11" max="12" width="17.421875" style="267" customWidth="1"/>
    <col min="13" max="14" width="3.8515625" style="257" customWidth="1"/>
    <col min="15" max="15" width="12.140625" style="267" customWidth="1"/>
    <col min="16" max="16" width="0.9921875" style="268" customWidth="1"/>
    <col min="17" max="19" width="5.00390625" style="269" customWidth="1"/>
    <col min="20" max="20" width="0.9921875" style="268" customWidth="1"/>
    <col min="21" max="23" width="5.00390625" style="269" customWidth="1"/>
    <col min="24" max="24" width="0.9921875" style="268" customWidth="1"/>
    <col min="25" max="25" width="7.7109375" style="269" customWidth="1"/>
    <col min="26" max="26" width="4.8515625" style="257" customWidth="1"/>
    <col min="27" max="27" width="5.57421875" style="257" customWidth="1"/>
    <col min="28" max="28" width="5.28125" style="213" customWidth="1"/>
    <col min="29" max="29" width="5.57421875" style="213" customWidth="1"/>
    <col min="30" max="30" width="5.28125" style="213" customWidth="1"/>
    <col min="31" max="31" width="5.28125" style="257" customWidth="1"/>
    <col min="32" max="32" width="5.28125" style="563" customWidth="1"/>
    <col min="33" max="33" width="5.28125" style="257" customWidth="1"/>
    <col min="34" max="34" width="7.140625" style="563" customWidth="1"/>
    <col min="35" max="35" width="5.28125" style="257" customWidth="1"/>
    <col min="36" max="36" width="6.421875" style="563" customWidth="1"/>
    <col min="37" max="37" width="11.28125" style="257" customWidth="1"/>
    <col min="38" max="38" width="0.9921875" style="268" customWidth="1"/>
    <col min="39" max="56" width="4.7109375" style="257" customWidth="1"/>
    <col min="57" max="57" width="15.140625" style="312" customWidth="1"/>
    <col min="58" max="58" width="0.9921875" style="268" customWidth="1"/>
    <col min="59" max="67" width="4.7109375" style="257" customWidth="1"/>
    <col min="68" max="68" width="10.28125" style="257" customWidth="1"/>
    <col min="69" max="69" width="0.9921875" style="268" customWidth="1"/>
    <col min="70" max="83" width="4.7109375" style="257" customWidth="1"/>
    <col min="84" max="84" width="10.140625" style="257" customWidth="1"/>
    <col min="85" max="85" width="0.9921875" style="268" customWidth="1"/>
    <col min="86" max="86" width="4.7109375" style="257" customWidth="1"/>
    <col min="87" max="87" width="18.8515625" style="257" customWidth="1"/>
    <col min="88" max="88" width="11.00390625" style="257" customWidth="1"/>
    <col min="89" max="89" width="8.421875" style="257" customWidth="1"/>
    <col min="90" max="90" width="0.9921875" style="268" customWidth="1"/>
    <col min="91" max="91" width="4.7109375" style="257" customWidth="1"/>
    <col min="92" max="92" width="13.7109375" style="257" customWidth="1"/>
    <col min="93" max="93" width="11.00390625" style="257" customWidth="1"/>
    <col min="94" max="94" width="13.140625" style="257" customWidth="1"/>
    <col min="95" max="95" width="4.7109375" style="257" customWidth="1"/>
    <col min="96" max="96" width="4.7109375" style="471" customWidth="1"/>
    <col min="97" max="97" width="7.7109375" style="257" customWidth="1"/>
    <col min="98" max="98" width="4.7109375" style="257" customWidth="1"/>
    <col min="99" max="99" width="6.140625" style="471" customWidth="1"/>
    <col min="100" max="100" width="10.57421875" style="257" customWidth="1"/>
    <col min="101" max="101" width="0.9921875" style="268" customWidth="1"/>
    <col min="102" max="102" width="4.7109375" style="257" customWidth="1"/>
    <col min="103" max="103" width="4.7109375" style="737" customWidth="1"/>
    <col min="104" max="104" width="18.8515625" style="257" customWidth="1"/>
    <col min="105" max="105" width="13.57421875" style="257" customWidth="1"/>
    <col min="106" max="106" width="0.9921875" style="268" customWidth="1"/>
    <col min="107" max="108" width="4.7109375" style="257" customWidth="1"/>
    <col min="109" max="109" width="9.00390625" style="643" customWidth="1"/>
    <col min="110" max="113" width="4.7109375" style="257" customWidth="1"/>
    <col min="114" max="114" width="9.00390625" style="257" customWidth="1"/>
    <col min="115" max="120" width="4.7109375" style="257" customWidth="1"/>
    <col min="121" max="121" width="15.8515625" style="257" customWidth="1"/>
    <col min="122" max="123" width="4.7109375" style="257" customWidth="1"/>
    <col min="124" max="124" width="20.421875" style="257" customWidth="1"/>
    <col min="125" max="125" width="0.9921875" style="268" customWidth="1"/>
    <col min="126" max="177" width="4.7109375" style="257" customWidth="1"/>
    <col min="178" max="178" width="0.9921875" style="268" customWidth="1"/>
    <col min="179" max="180" width="4.7109375" style="213" customWidth="1"/>
    <col min="181" max="181" width="12.421875" style="257" customWidth="1"/>
    <col min="182" max="182" width="10.140625" style="257" customWidth="1"/>
    <col min="183" max="183" width="0.9921875" style="268" customWidth="1"/>
    <col min="184" max="184" width="4.28125" style="257" customWidth="1"/>
    <col min="185" max="185" width="2.28125" style="257" customWidth="1"/>
    <col min="186" max="186" width="3.421875" style="257" customWidth="1"/>
    <col min="187" max="187" width="0.9921875" style="268" customWidth="1"/>
    <col min="188" max="205" width="5.140625" style="257" customWidth="1"/>
    <col min="206" max="206" width="10.140625" style="257" customWidth="1"/>
    <col min="207" max="207" width="0.9921875" style="268" customWidth="1"/>
    <col min="208" max="215" width="4.7109375" style="257" customWidth="1"/>
    <col min="216" max="216" width="10.28125" style="257" customWidth="1"/>
    <col min="217" max="217" width="0.9921875" style="268" customWidth="1"/>
    <col min="218" max="219" width="4.7109375" style="257" customWidth="1"/>
    <col min="220" max="220" width="5.8515625" style="257" customWidth="1"/>
    <col min="221" max="221" width="6.421875" style="257" customWidth="1"/>
    <col min="222" max="222" width="4.7109375" style="257" customWidth="1"/>
    <col min="223" max="223" width="5.28125" style="257" customWidth="1"/>
    <col min="224" max="224" width="5.7109375" style="257" customWidth="1"/>
    <col min="225" max="225" width="6.00390625" style="257" customWidth="1"/>
    <col min="226" max="229" width="4.7109375" style="257" customWidth="1"/>
    <col min="230" max="230" width="5.8515625" style="257" customWidth="1"/>
    <col min="231" max="231" width="10.140625" style="257" customWidth="1"/>
    <col min="232" max="232" width="0.9921875" style="268" customWidth="1"/>
    <col min="233" max="233" width="4.7109375" style="257" customWidth="1"/>
    <col min="234" max="234" width="18.8515625" style="257" customWidth="1"/>
    <col min="235" max="235" width="11.00390625" style="257" customWidth="1"/>
    <col min="236" max="236" width="8.421875" style="257" customWidth="1"/>
    <col min="237" max="237" width="0.9921875" style="268" customWidth="1"/>
    <col min="238" max="238" width="4.7109375" style="257" customWidth="1"/>
    <col min="239" max="239" width="13.7109375" style="257" customWidth="1"/>
    <col min="240" max="240" width="11.00390625" style="257" customWidth="1"/>
    <col min="241" max="243" width="4.7109375" style="257" customWidth="1"/>
    <col min="244" max="244" width="10.57421875" style="257" customWidth="1"/>
    <col min="245" max="245" width="0.9921875" style="268" customWidth="1"/>
    <col min="246" max="246" width="4.7109375" style="257" customWidth="1"/>
    <col min="247" max="16384" width="9.140625" style="257" customWidth="1"/>
  </cols>
  <sheetData>
    <row r="1" spans="4:185" ht="14.25" customHeight="1" hidden="1">
      <c r="D1" s="770"/>
      <c r="G1" s="197"/>
      <c r="H1" s="197"/>
      <c r="I1" s="197"/>
      <c r="DV1" s="492"/>
      <c r="DW1" s="492"/>
      <c r="DX1" s="492"/>
      <c r="DY1" s="492"/>
      <c r="DZ1" s="492"/>
      <c r="EA1" s="492"/>
      <c r="EB1" s="492"/>
      <c r="EC1" s="492"/>
      <c r="ED1" s="492"/>
      <c r="EE1" s="492"/>
      <c r="EF1" s="492"/>
      <c r="EG1" s="492"/>
      <c r="EH1" s="492"/>
      <c r="EI1" s="492"/>
      <c r="EJ1" s="492"/>
      <c r="EK1" s="492"/>
      <c r="EL1" s="492"/>
      <c r="EM1" s="492"/>
      <c r="EN1" s="492"/>
      <c r="EO1" s="492"/>
      <c r="EP1" s="492"/>
      <c r="EQ1" s="492"/>
      <c r="ER1" s="492"/>
      <c r="ES1" s="492"/>
      <c r="ET1" s="492"/>
      <c r="EU1" s="492"/>
      <c r="EV1" s="492"/>
      <c r="EW1" s="492"/>
      <c r="EX1" s="492"/>
      <c r="EY1" s="492"/>
      <c r="EZ1" s="492"/>
      <c r="FA1" s="492"/>
      <c r="FB1" s="492"/>
      <c r="FC1" s="492"/>
      <c r="FD1" s="492"/>
      <c r="FE1" s="492"/>
      <c r="FF1" s="492"/>
      <c r="FG1" s="492"/>
      <c r="FH1" s="492"/>
      <c r="FI1" s="492"/>
      <c r="FJ1" s="492"/>
      <c r="FK1" s="492"/>
      <c r="FL1" s="492"/>
      <c r="FM1" s="492"/>
      <c r="FN1" s="492"/>
      <c r="FO1" s="492"/>
      <c r="FP1" s="492"/>
      <c r="FQ1" s="492"/>
      <c r="FR1" s="492"/>
      <c r="FS1" s="492"/>
      <c r="FT1" s="492"/>
      <c r="FU1" s="492"/>
      <c r="GC1" s="265"/>
    </row>
    <row r="2" spans="4:230" ht="12.75" hidden="1">
      <c r="D2" s="770"/>
      <c r="G2" s="197"/>
      <c r="H2" s="197"/>
      <c r="I2" s="197"/>
      <c r="AE2" s="565"/>
      <c r="DA2" s="430" t="s">
        <v>612</v>
      </c>
      <c r="DU2" s="658"/>
      <c r="DV2" s="936">
        <f>IF(DV$5&gt;10,IF(DV$5&lt;16,DV$5,""),"")</f>
      </c>
      <c r="DW2" s="936">
        <f aca="true" t="shared" si="0" ref="DW2:FU2">IF(DW$5&gt;10,IF(DW$5&lt;16,DW$5,""),"")</f>
      </c>
      <c r="DX2" s="936">
        <f t="shared" si="0"/>
      </c>
      <c r="DY2" s="936">
        <f t="shared" si="0"/>
      </c>
      <c r="DZ2" s="936">
        <f t="shared" si="0"/>
      </c>
      <c r="EA2" s="936">
        <f t="shared" si="0"/>
      </c>
      <c r="EB2" s="936">
        <f t="shared" si="0"/>
      </c>
      <c r="EC2" s="936">
        <f t="shared" si="0"/>
      </c>
      <c r="ED2" s="936">
        <f t="shared" si="0"/>
        <v>13</v>
      </c>
      <c r="EE2" s="936">
        <f t="shared" si="0"/>
      </c>
      <c r="EF2" s="936">
        <f t="shared" si="0"/>
      </c>
      <c r="EG2" s="936">
        <f t="shared" si="0"/>
      </c>
      <c r="EH2" s="936">
        <f t="shared" si="0"/>
      </c>
      <c r="EI2" s="936">
        <f t="shared" si="0"/>
        <v>13</v>
      </c>
      <c r="EJ2" s="936">
        <f t="shared" si="0"/>
        <v>13</v>
      </c>
      <c r="EK2" s="936">
        <f t="shared" si="0"/>
      </c>
      <c r="EL2" s="936">
        <f t="shared" si="0"/>
      </c>
      <c r="EM2" s="936">
        <f t="shared" si="0"/>
      </c>
      <c r="EN2" s="936">
        <f t="shared" si="0"/>
      </c>
      <c r="EO2" s="936">
        <f t="shared" si="0"/>
        <v>11</v>
      </c>
      <c r="EP2" s="936">
        <f t="shared" si="0"/>
      </c>
      <c r="EQ2" s="936">
        <f t="shared" si="0"/>
      </c>
      <c r="ER2" s="936">
        <f t="shared" si="0"/>
      </c>
      <c r="ES2" s="936">
        <f t="shared" si="0"/>
      </c>
      <c r="ET2" s="936">
        <f t="shared" si="0"/>
      </c>
      <c r="EU2" s="936">
        <f t="shared" si="0"/>
      </c>
      <c r="EV2" s="936">
        <f t="shared" si="0"/>
      </c>
      <c r="EW2" s="936">
        <f t="shared" si="0"/>
        <v>13</v>
      </c>
      <c r="EX2" s="936">
        <f t="shared" si="0"/>
        <v>13</v>
      </c>
      <c r="EY2" s="936">
        <f t="shared" si="0"/>
      </c>
      <c r="EZ2" s="936">
        <f t="shared" si="0"/>
      </c>
      <c r="FA2" s="936">
        <f t="shared" si="0"/>
      </c>
      <c r="FB2" s="936">
        <f t="shared" si="0"/>
      </c>
      <c r="FC2" s="936">
        <f t="shared" si="0"/>
      </c>
      <c r="FD2" s="936">
        <f t="shared" si="0"/>
      </c>
      <c r="FE2" s="936">
        <f t="shared" si="0"/>
      </c>
      <c r="FF2" s="936">
        <f t="shared" si="0"/>
      </c>
      <c r="FG2" s="936">
        <f t="shared" si="0"/>
      </c>
      <c r="FH2" s="936">
        <f t="shared" si="0"/>
        <v>13</v>
      </c>
      <c r="FI2" s="936">
        <f t="shared" si="0"/>
        <v>13</v>
      </c>
      <c r="FJ2" s="936">
        <f t="shared" si="0"/>
      </c>
      <c r="FK2" s="936">
        <f t="shared" si="0"/>
      </c>
      <c r="FL2" s="936">
        <f t="shared" si="0"/>
      </c>
      <c r="FM2" s="936">
        <f t="shared" si="0"/>
      </c>
      <c r="FN2" s="936">
        <f t="shared" si="0"/>
      </c>
      <c r="FO2" s="936">
        <f t="shared" si="0"/>
      </c>
      <c r="FP2" s="936">
        <f t="shared" si="0"/>
      </c>
      <c r="FQ2" s="936">
        <f t="shared" si="0"/>
      </c>
      <c r="FR2" s="936">
        <f t="shared" si="0"/>
      </c>
      <c r="FS2" s="936">
        <f t="shared" si="0"/>
      </c>
      <c r="FT2" s="936">
        <f t="shared" si="0"/>
      </c>
      <c r="FU2" s="936">
        <f t="shared" si="0"/>
        <v>11</v>
      </c>
      <c r="FV2" s="658"/>
      <c r="GC2" s="265"/>
      <c r="GF2" s="458">
        <f>+GF3</f>
        <v>0</v>
      </c>
      <c r="GG2" s="458">
        <f aca="true" t="shared" si="1" ref="GG2:GW2">+GG3</f>
        <v>0.007772020725388601</v>
      </c>
      <c r="GH2" s="458">
        <f t="shared" si="1"/>
        <v>0</v>
      </c>
      <c r="GI2" s="458">
        <f t="shared" si="1"/>
        <v>0</v>
      </c>
      <c r="GJ2" s="458">
        <f t="shared" si="1"/>
        <v>0</v>
      </c>
      <c r="GK2" s="458">
        <f t="shared" si="1"/>
        <v>0.2618307426597582</v>
      </c>
      <c r="GL2" s="458">
        <f t="shared" si="1"/>
        <v>0.0024179620034542318</v>
      </c>
      <c r="GM2" s="458">
        <f t="shared" si="1"/>
        <v>0</v>
      </c>
      <c r="GN2" s="458">
        <f t="shared" si="1"/>
        <v>0</v>
      </c>
      <c r="GO2" s="458">
        <f t="shared" si="1"/>
        <v>0</v>
      </c>
      <c r="GP2" s="458">
        <f t="shared" si="1"/>
        <v>0</v>
      </c>
      <c r="GQ2" s="458">
        <f t="shared" si="1"/>
        <v>0.4758203799654577</v>
      </c>
      <c r="GR2" s="458">
        <f t="shared" si="1"/>
        <v>0</v>
      </c>
      <c r="GS2" s="458">
        <f t="shared" si="1"/>
        <v>0</v>
      </c>
      <c r="GT2" s="458">
        <f t="shared" si="1"/>
        <v>0.14853195164075994</v>
      </c>
      <c r="GU2" s="458">
        <f t="shared" si="1"/>
        <v>0</v>
      </c>
      <c r="GV2" s="458">
        <f t="shared" si="1"/>
        <v>0.013816925734024179</v>
      </c>
      <c r="GW2" s="458">
        <f t="shared" si="1"/>
        <v>0.08981001727115717</v>
      </c>
      <c r="HJ2" s="458">
        <f>+HJ3</f>
        <v>0.04469775474956822</v>
      </c>
      <c r="HK2" s="458">
        <f aca="true" t="shared" si="2" ref="HK2:HV2">+HK3</f>
        <v>0</v>
      </c>
      <c r="HL2" s="458">
        <f t="shared" si="2"/>
        <v>0.2958894645941278</v>
      </c>
      <c r="HM2" s="458">
        <f t="shared" si="2"/>
        <v>0.18065630397236615</v>
      </c>
      <c r="HN2" s="458">
        <f t="shared" si="2"/>
        <v>0.03454231433506045</v>
      </c>
      <c r="HO2" s="458">
        <f t="shared" si="2"/>
        <v>0</v>
      </c>
      <c r="HP2" s="458">
        <f t="shared" si="2"/>
        <v>0.09499136442141623</v>
      </c>
      <c r="HQ2" s="458">
        <f t="shared" si="2"/>
        <v>0.2657685664939551</v>
      </c>
      <c r="HR2" s="458">
        <f t="shared" si="2"/>
        <v>0</v>
      </c>
      <c r="HS2" s="458">
        <f t="shared" si="2"/>
        <v>0.03544041450777202</v>
      </c>
      <c r="HT2" s="458">
        <f t="shared" si="2"/>
        <v>0</v>
      </c>
      <c r="HU2" s="458">
        <f t="shared" si="2"/>
        <v>0.002072538860103627</v>
      </c>
      <c r="HV2" s="458">
        <f t="shared" si="2"/>
        <v>0</v>
      </c>
    </row>
    <row r="3" spans="4:230" ht="12.75" hidden="1">
      <c r="D3" s="770"/>
      <c r="G3" s="197"/>
      <c r="H3" s="197"/>
      <c r="I3" s="197"/>
      <c r="Y3" s="488"/>
      <c r="AA3" s="487"/>
      <c r="AC3" s="731"/>
      <c r="AD3" s="566" t="s">
        <v>771</v>
      </c>
      <c r="AE3" s="567">
        <f>COUNTIF(AE$13:AE$75,$AD$3)/(COUNTIF(AE$13:AE$75,$AD$3)+COUNTIF(AE$13:AE$75,$AD$4)+COUNTIF(AE$13:AE$75,$AD$5))</f>
        <v>0.5555555555555556</v>
      </c>
      <c r="AF3" s="568"/>
      <c r="AG3" s="567">
        <f>COUNTIF(AG$13:AG$75,$AD$3)/(COUNTIF(AG$13:AG$75,$AD$3)+COUNTIF(AG$13:AG$75,$AD$4)+COUNTIF(AG$13:AG$75,$AD$5))</f>
        <v>0.3333333333333333</v>
      </c>
      <c r="AH3" s="568"/>
      <c r="AI3" s="567">
        <f>COUNTIF(AI$13:AI$75,$AD$3)/(COUNTIF(AI$13:AI$75,$AD$3)+COUNTIF(AI$13:AI$75,$AD$4)+COUNTIF(AI$13:AI$75,$AD$5))</f>
        <v>0.16666666666666666</v>
      </c>
      <c r="AQ3" s="493" t="s">
        <v>659</v>
      </c>
      <c r="AX3" s="493" t="s">
        <v>659</v>
      </c>
      <c r="BG3" s="487"/>
      <c r="CH3" s="487"/>
      <c r="CJ3" s="487"/>
      <c r="CM3" s="487"/>
      <c r="CN3" s="487"/>
      <c r="CP3" s="487"/>
      <c r="CS3" s="487"/>
      <c r="CX3" s="487"/>
      <c r="CY3" s="738"/>
      <c r="DA3" s="429" t="s">
        <v>611</v>
      </c>
      <c r="DU3" s="658"/>
      <c r="DV3" s="937">
        <f>IF(DV$5&gt;5,IF(DV$5&lt;11,DV$5,""),"")</f>
      </c>
      <c r="DW3" s="937">
        <f aca="true" t="shared" si="3" ref="DW3:FU3">IF(DW$5&gt;5,IF(DW$5&lt;11,DW$5,""),"")</f>
      </c>
      <c r="DX3" s="937">
        <f t="shared" si="3"/>
      </c>
      <c r="DY3" s="937">
        <f t="shared" si="3"/>
      </c>
      <c r="DZ3" s="937">
        <f t="shared" si="3"/>
      </c>
      <c r="EA3" s="937">
        <f t="shared" si="3"/>
      </c>
      <c r="EB3" s="937">
        <f t="shared" si="3"/>
      </c>
      <c r="EC3" s="937">
        <f t="shared" si="3"/>
      </c>
      <c r="ED3" s="937">
        <f t="shared" si="3"/>
      </c>
      <c r="EE3" s="937">
        <f t="shared" si="3"/>
      </c>
      <c r="EF3" s="937">
        <f t="shared" si="3"/>
      </c>
      <c r="EG3" s="937">
        <f t="shared" si="3"/>
      </c>
      <c r="EH3" s="937">
        <f t="shared" si="3"/>
      </c>
      <c r="EI3" s="937">
        <f t="shared" si="3"/>
      </c>
      <c r="EJ3" s="937">
        <f t="shared" si="3"/>
      </c>
      <c r="EK3" s="937">
        <f t="shared" si="3"/>
      </c>
      <c r="EL3" s="937">
        <f t="shared" si="3"/>
      </c>
      <c r="EM3" s="937">
        <f t="shared" si="3"/>
      </c>
      <c r="EN3" s="937">
        <f t="shared" si="3"/>
      </c>
      <c r="EO3" s="937">
        <f t="shared" si="3"/>
      </c>
      <c r="EP3" s="937">
        <f t="shared" si="3"/>
      </c>
      <c r="EQ3" s="937">
        <f t="shared" si="3"/>
      </c>
      <c r="ER3" s="937">
        <f t="shared" si="3"/>
      </c>
      <c r="ES3" s="937">
        <f t="shared" si="3"/>
      </c>
      <c r="ET3" s="937">
        <f t="shared" si="3"/>
      </c>
      <c r="EU3" s="937">
        <f t="shared" si="3"/>
      </c>
      <c r="EV3" s="937">
        <f t="shared" si="3"/>
      </c>
      <c r="EW3" s="937">
        <f t="shared" si="3"/>
      </c>
      <c r="EX3" s="937">
        <f t="shared" si="3"/>
      </c>
      <c r="EY3" s="937">
        <f t="shared" si="3"/>
      </c>
      <c r="EZ3" s="937">
        <f t="shared" si="3"/>
      </c>
      <c r="FA3" s="937">
        <f t="shared" si="3"/>
      </c>
      <c r="FB3" s="937">
        <f t="shared" si="3"/>
      </c>
      <c r="FC3" s="937">
        <f t="shared" si="3"/>
      </c>
      <c r="FD3" s="937">
        <f t="shared" si="3"/>
      </c>
      <c r="FE3" s="937">
        <f t="shared" si="3"/>
      </c>
      <c r="FF3" s="937">
        <f t="shared" si="3"/>
      </c>
      <c r="FG3" s="937">
        <f t="shared" si="3"/>
      </c>
      <c r="FH3" s="937">
        <f t="shared" si="3"/>
      </c>
      <c r="FI3" s="937">
        <f t="shared" si="3"/>
      </c>
      <c r="FJ3" s="937">
        <f t="shared" si="3"/>
      </c>
      <c r="FK3" s="937">
        <f t="shared" si="3"/>
      </c>
      <c r="FL3" s="937">
        <f t="shared" si="3"/>
      </c>
      <c r="FM3" s="937">
        <f t="shared" si="3"/>
      </c>
      <c r="FN3" s="937">
        <f t="shared" si="3"/>
      </c>
      <c r="FO3" s="937">
        <f t="shared" si="3"/>
      </c>
      <c r="FP3" s="937">
        <f t="shared" si="3"/>
      </c>
      <c r="FQ3" s="937">
        <f t="shared" si="3"/>
      </c>
      <c r="FR3" s="937">
        <f t="shared" si="3"/>
      </c>
      <c r="FS3" s="937">
        <f t="shared" si="3"/>
      </c>
      <c r="FT3" s="937">
        <f t="shared" si="3"/>
      </c>
      <c r="FU3" s="937">
        <f t="shared" si="3"/>
      </c>
      <c r="FV3" s="658"/>
      <c r="GC3" s="265"/>
      <c r="GF3" s="457">
        <f>+GF7/$GW8</f>
        <v>0</v>
      </c>
      <c r="GG3" s="457">
        <f aca="true" t="shared" si="4" ref="GG3:GW3">+GG7/$GW8</f>
        <v>0.007772020725388601</v>
      </c>
      <c r="GH3" s="457">
        <f t="shared" si="4"/>
        <v>0</v>
      </c>
      <c r="GI3" s="459">
        <f t="shared" si="4"/>
        <v>0</v>
      </c>
      <c r="GJ3" s="457">
        <f t="shared" si="4"/>
        <v>0</v>
      </c>
      <c r="GK3" s="457">
        <f t="shared" si="4"/>
        <v>0.2618307426597582</v>
      </c>
      <c r="GL3" s="457">
        <f t="shared" si="4"/>
        <v>0.0024179620034542318</v>
      </c>
      <c r="GM3" s="457">
        <f t="shared" si="4"/>
        <v>0</v>
      </c>
      <c r="GN3" s="457">
        <f t="shared" si="4"/>
        <v>0</v>
      </c>
      <c r="GO3" s="457">
        <f t="shared" si="4"/>
        <v>0</v>
      </c>
      <c r="GP3" s="457">
        <f t="shared" si="4"/>
        <v>0</v>
      </c>
      <c r="GQ3" s="457">
        <f t="shared" si="4"/>
        <v>0.4758203799654577</v>
      </c>
      <c r="GR3" s="457">
        <f t="shared" si="4"/>
        <v>0</v>
      </c>
      <c r="GS3" s="457">
        <f t="shared" si="4"/>
        <v>0</v>
      </c>
      <c r="GT3" s="457">
        <f t="shared" si="4"/>
        <v>0.14853195164075994</v>
      </c>
      <c r="GU3" s="457">
        <f t="shared" si="4"/>
        <v>0</v>
      </c>
      <c r="GV3" s="457">
        <f t="shared" si="4"/>
        <v>0.013816925734024179</v>
      </c>
      <c r="GW3" s="457">
        <f t="shared" si="4"/>
        <v>0.08981001727115717</v>
      </c>
      <c r="HJ3" s="457">
        <f>+HJ7/$GW8</f>
        <v>0.04469775474956822</v>
      </c>
      <c r="HK3" s="457">
        <f aca="true" t="shared" si="5" ref="HK3:HV3">+HK7/$GW8</f>
        <v>0</v>
      </c>
      <c r="HL3" s="457">
        <f t="shared" si="5"/>
        <v>0.2958894645941278</v>
      </c>
      <c r="HM3" s="457">
        <f t="shared" si="5"/>
        <v>0.18065630397236615</v>
      </c>
      <c r="HN3" s="457">
        <f t="shared" si="5"/>
        <v>0.03454231433506045</v>
      </c>
      <c r="HO3" s="457">
        <f t="shared" si="5"/>
        <v>0</v>
      </c>
      <c r="HP3" s="457">
        <f t="shared" si="5"/>
        <v>0.09499136442141623</v>
      </c>
      <c r="HQ3" s="457">
        <f t="shared" si="5"/>
        <v>0.2657685664939551</v>
      </c>
      <c r="HR3" s="457">
        <f t="shared" si="5"/>
        <v>0</v>
      </c>
      <c r="HS3" s="457">
        <f t="shared" si="5"/>
        <v>0.03544041450777202</v>
      </c>
      <c r="HT3" s="457">
        <f t="shared" si="5"/>
        <v>0</v>
      </c>
      <c r="HU3" s="457">
        <f t="shared" si="5"/>
        <v>0.002072538860103627</v>
      </c>
      <c r="HV3" s="457">
        <f t="shared" si="5"/>
        <v>0</v>
      </c>
    </row>
    <row r="4" spans="4:230" ht="12.75">
      <c r="D4" s="770"/>
      <c r="G4" s="197"/>
      <c r="H4" s="197"/>
      <c r="I4" s="197"/>
      <c r="AD4" s="569" t="s">
        <v>772</v>
      </c>
      <c r="AE4" s="570">
        <f>COUNTIF(AE$13:AE$75,$AD$4)/(COUNTIF(AE$13:AE$75,$AD$3)+COUNTIF(AE$13:AE$75,$AD$4)+COUNTIF(AE$13:AE$75,$AD$5))</f>
        <v>0.05555555555555555</v>
      </c>
      <c r="AF4" s="571"/>
      <c r="AG4" s="570">
        <f>COUNTIF(AG$13:AG$75,$AD$4)/(COUNTIF(AG$13:AG$75,$AD$3)+COUNTIF(AG$13:AG$75,$AD$4)+COUNTIF(AG$13:AG$75,$AD$5))</f>
        <v>0.05555555555555555</v>
      </c>
      <c r="AH4" s="571"/>
      <c r="AI4" s="570">
        <f>COUNTIF(AI$13:AI$75,$AD$4)/(COUNTIF(AI$13:AI$75,$AD$3)+COUNTIF(AI$13:AI$75,$AD$4)+COUNTIF(AI$13:AI$75,$AD$5))</f>
        <v>0.2777777777777778</v>
      </c>
      <c r="AR4" s="494" t="s">
        <v>719</v>
      </c>
      <c r="AX4" s="492"/>
      <c r="BC4" s="494" t="s">
        <v>719</v>
      </c>
      <c r="DA4" s="431" t="s">
        <v>552</v>
      </c>
      <c r="DU4" s="658"/>
      <c r="DV4" s="277">
        <f>IF(DV$5&lt;15,DV$5,"")</f>
        <v>3</v>
      </c>
      <c r="DW4" s="277">
        <f aca="true" t="shared" si="6" ref="DW4:FU4">IF(DW$5&lt;15,DW$5,"")</f>
        <v>1</v>
      </c>
      <c r="DX4" s="277">
        <f t="shared" si="6"/>
      </c>
      <c r="DY4" s="277">
        <f t="shared" si="6"/>
      </c>
      <c r="DZ4" s="277">
        <f t="shared" si="6"/>
        <v>4</v>
      </c>
      <c r="EA4" s="277">
        <f t="shared" si="6"/>
        <v>1</v>
      </c>
      <c r="EB4" s="277">
        <f t="shared" si="6"/>
      </c>
      <c r="EC4" s="277">
        <f t="shared" si="6"/>
        <v>5</v>
      </c>
      <c r="ED4" s="277">
        <f t="shared" si="6"/>
        <v>13</v>
      </c>
      <c r="EE4" s="277">
        <f t="shared" si="6"/>
      </c>
      <c r="EF4" s="277">
        <f t="shared" si="6"/>
      </c>
      <c r="EG4" s="277">
        <f t="shared" si="6"/>
      </c>
      <c r="EH4" s="277">
        <f t="shared" si="6"/>
      </c>
      <c r="EI4" s="277">
        <f t="shared" si="6"/>
        <v>13</v>
      </c>
      <c r="EJ4" s="277">
        <f t="shared" si="6"/>
        <v>13</v>
      </c>
      <c r="EK4" s="277">
        <f t="shared" si="6"/>
        <v>5</v>
      </c>
      <c r="EL4" s="277">
        <f t="shared" si="6"/>
      </c>
      <c r="EM4" s="277">
        <f t="shared" si="6"/>
        <v>5</v>
      </c>
      <c r="EN4" s="277">
        <f t="shared" si="6"/>
      </c>
      <c r="EO4" s="277">
        <f t="shared" si="6"/>
        <v>11</v>
      </c>
      <c r="EP4" s="277">
        <f t="shared" si="6"/>
      </c>
      <c r="EQ4" s="277">
        <f t="shared" si="6"/>
      </c>
      <c r="ER4" s="277">
        <f t="shared" si="6"/>
      </c>
      <c r="ES4" s="277">
        <f t="shared" si="6"/>
        <v>5</v>
      </c>
      <c r="ET4" s="277">
        <f t="shared" si="6"/>
      </c>
      <c r="EU4" s="277">
        <f t="shared" si="6"/>
      </c>
      <c r="EV4" s="277">
        <f t="shared" si="6"/>
        <v>5</v>
      </c>
      <c r="EW4" s="277">
        <f t="shared" si="6"/>
        <v>13</v>
      </c>
      <c r="EX4" s="277">
        <f t="shared" si="6"/>
        <v>13</v>
      </c>
      <c r="EY4" s="277">
        <f t="shared" si="6"/>
        <v>5</v>
      </c>
      <c r="EZ4" s="277">
        <f t="shared" si="6"/>
      </c>
      <c r="FA4" s="277">
        <f t="shared" si="6"/>
      </c>
      <c r="FB4" s="277">
        <f t="shared" si="6"/>
      </c>
      <c r="FC4" s="277">
        <f t="shared" si="6"/>
      </c>
      <c r="FD4" s="277">
        <f t="shared" si="6"/>
      </c>
      <c r="FE4" s="277">
        <f t="shared" si="6"/>
      </c>
      <c r="FF4" s="277">
        <f t="shared" si="6"/>
      </c>
      <c r="FG4" s="277">
        <f t="shared" si="6"/>
      </c>
      <c r="FH4" s="277">
        <f t="shared" si="6"/>
        <v>13</v>
      </c>
      <c r="FI4" s="277">
        <f t="shared" si="6"/>
        <v>13</v>
      </c>
      <c r="FJ4" s="277">
        <f t="shared" si="6"/>
      </c>
      <c r="FK4" s="277">
        <f t="shared" si="6"/>
      </c>
      <c r="FL4" s="277">
        <f t="shared" si="6"/>
      </c>
      <c r="FM4" s="277">
        <f t="shared" si="6"/>
      </c>
      <c r="FN4" s="277">
        <f t="shared" si="6"/>
      </c>
      <c r="FO4" s="277">
        <f t="shared" si="6"/>
      </c>
      <c r="FP4" s="277">
        <f t="shared" si="6"/>
      </c>
      <c r="FQ4" s="277">
        <f t="shared" si="6"/>
      </c>
      <c r="FR4" s="277">
        <f t="shared" si="6"/>
      </c>
      <c r="FS4" s="277">
        <f t="shared" si="6"/>
      </c>
      <c r="FT4" s="277">
        <f t="shared" si="6"/>
      </c>
      <c r="FU4" s="277">
        <f t="shared" si="6"/>
        <v>11</v>
      </c>
      <c r="FV4" s="658"/>
      <c r="GC4" s="265"/>
      <c r="GF4" s="277">
        <f>IF(GF5&lt;4,GF5,"")</f>
      </c>
      <c r="GG4" s="277">
        <f aca="true" t="shared" si="7" ref="GG4:GW4">IF(GG5&lt;4,GG5,"")</f>
      </c>
      <c r="GH4" s="277">
        <f t="shared" si="7"/>
      </c>
      <c r="GI4" s="277">
        <f t="shared" si="7"/>
      </c>
      <c r="GJ4" s="277">
        <f t="shared" si="7"/>
      </c>
      <c r="GK4" s="277">
        <f t="shared" si="7"/>
        <v>2</v>
      </c>
      <c r="GL4" s="277">
        <f t="shared" si="7"/>
      </c>
      <c r="GM4" s="277">
        <f t="shared" si="7"/>
      </c>
      <c r="GN4" s="277">
        <f t="shared" si="7"/>
      </c>
      <c r="GO4" s="277">
        <f t="shared" si="7"/>
      </c>
      <c r="GP4" s="277">
        <f t="shared" si="7"/>
      </c>
      <c r="GQ4" s="277">
        <f t="shared" si="7"/>
        <v>1</v>
      </c>
      <c r="GR4" s="277">
        <f t="shared" si="7"/>
      </c>
      <c r="GS4" s="277">
        <f t="shared" si="7"/>
      </c>
      <c r="GT4" s="277">
        <f t="shared" si="7"/>
        <v>3</v>
      </c>
      <c r="GU4" s="277">
        <f t="shared" si="7"/>
      </c>
      <c r="GV4" s="277">
        <f t="shared" si="7"/>
      </c>
      <c r="GW4" s="277">
        <f t="shared" si="7"/>
      </c>
      <c r="GZ4" s="277">
        <f>IF(GZ5&lt;4,GZ5,"")</f>
        <v>1</v>
      </c>
      <c r="HA4" s="277">
        <f aca="true" t="shared" si="8" ref="HA4:HG4">IF(HA5&lt;4,HA5,"")</f>
        <v>3</v>
      </c>
      <c r="HB4" s="277">
        <f t="shared" si="8"/>
      </c>
      <c r="HC4" s="277">
        <f t="shared" si="8"/>
        <v>2</v>
      </c>
      <c r="HD4" s="277">
        <f t="shared" si="8"/>
      </c>
      <c r="HE4" s="277">
        <f t="shared" si="8"/>
      </c>
      <c r="HF4" s="277">
        <f t="shared" si="8"/>
      </c>
      <c r="HG4" s="277">
        <f t="shared" si="8"/>
      </c>
      <c r="HJ4" s="277">
        <f>IF(HJ5&lt;4,HJ5,"")</f>
      </c>
      <c r="HK4" s="277">
        <f aca="true" t="shared" si="9" ref="HK4:HV4">IF(HK5&lt;4,HK5,"")</f>
      </c>
      <c r="HL4" s="277">
        <f t="shared" si="9"/>
        <v>1</v>
      </c>
      <c r="HM4" s="277">
        <f t="shared" si="9"/>
        <v>3</v>
      </c>
      <c r="HN4" s="277">
        <f t="shared" si="9"/>
      </c>
      <c r="HO4" s="277">
        <f t="shared" si="9"/>
      </c>
      <c r="HP4" s="277">
        <f t="shared" si="9"/>
      </c>
      <c r="HQ4" s="277">
        <f t="shared" si="9"/>
        <v>2</v>
      </c>
      <c r="HR4" s="277">
        <f t="shared" si="9"/>
      </c>
      <c r="HS4" s="277">
        <f t="shared" si="9"/>
      </c>
      <c r="HT4" s="277">
        <f t="shared" si="9"/>
      </c>
      <c r="HU4" s="277">
        <f t="shared" si="9"/>
      </c>
      <c r="HV4" s="277">
        <f t="shared" si="9"/>
      </c>
    </row>
    <row r="5" spans="4:242" ht="12.75">
      <c r="D5" s="770"/>
      <c r="E5" s="270" t="s">
        <v>376</v>
      </c>
      <c r="G5" s="197"/>
      <c r="H5" s="197"/>
      <c r="I5" s="197"/>
      <c r="AD5" s="572" t="s">
        <v>764</v>
      </c>
      <c r="AE5" s="573">
        <f>COUNTIF(AE$13:AE$75,$AD$5)/(COUNTIF(AE$13:AE$75,$AD$3)+COUNTIF(AE$13:AE$75,$AD$4)+COUNTIF(AE$13:AE$75,$AD$5))</f>
        <v>0.3888888888888889</v>
      </c>
      <c r="AF5" s="574"/>
      <c r="AG5" s="573">
        <f>COUNTIF(AG$13:AG$75,$AD$5)/(COUNTIF(AG$13:AG$75,$AD$3)+COUNTIF(AG$13:AG$75,$AD$4)+COUNTIF(AG$13:AG$75,$AD$5))</f>
        <v>0.6111111111111112</v>
      </c>
      <c r="AH5" s="574"/>
      <c r="AI5" s="573">
        <f>COUNTIF(AI$13:AI$75,$AD$5)/(COUNTIF(AI$13:AI$75,$AD$3)+COUNTIF(AI$13:AI$75,$AD$4)+COUNTIF(AI$13:AI$75,$AD$5))</f>
        <v>0.5555555555555556</v>
      </c>
      <c r="CX5" s="360">
        <f>+CX7/SUM(CX7:CY7)</f>
        <v>0.9166666666666666</v>
      </c>
      <c r="CY5" s="739"/>
      <c r="DA5" s="377" t="s">
        <v>551</v>
      </c>
      <c r="DR5" s="360">
        <f>+DR7/SUM(DR7:DS7)</f>
        <v>0.8333333333333334</v>
      </c>
      <c r="DS5" s="356"/>
      <c r="DU5" s="658"/>
      <c r="DV5" s="376">
        <f>RANK(DV7,$DU7:$FV7,)</f>
        <v>3</v>
      </c>
      <c r="DW5" s="376">
        <f aca="true" t="shared" si="10" ref="DW5:FU5">RANK(DW7,$DU7:$FV7,)</f>
        <v>1</v>
      </c>
      <c r="DX5" s="376">
        <f>RANK(DX7,$DU7:$FV7,)</f>
        <v>20</v>
      </c>
      <c r="DY5" s="376">
        <f t="shared" si="10"/>
        <v>27</v>
      </c>
      <c r="DZ5" s="376">
        <f t="shared" si="10"/>
        <v>4</v>
      </c>
      <c r="EA5" s="376">
        <f t="shared" si="10"/>
        <v>1</v>
      </c>
      <c r="EB5" s="376">
        <f t="shared" si="10"/>
        <v>27</v>
      </c>
      <c r="EC5" s="376">
        <f t="shared" si="10"/>
        <v>5</v>
      </c>
      <c r="ED5" s="376">
        <f t="shared" si="10"/>
        <v>13</v>
      </c>
      <c r="EE5" s="376">
        <f t="shared" si="10"/>
        <v>27</v>
      </c>
      <c r="EF5" s="376">
        <f t="shared" si="10"/>
        <v>47</v>
      </c>
      <c r="EG5" s="376">
        <f t="shared" si="10"/>
        <v>20</v>
      </c>
      <c r="EH5" s="376">
        <f t="shared" si="10"/>
        <v>27</v>
      </c>
      <c r="EI5" s="376">
        <f t="shared" si="10"/>
        <v>13</v>
      </c>
      <c r="EJ5" s="376">
        <f t="shared" si="10"/>
        <v>13</v>
      </c>
      <c r="EK5" s="376">
        <f t="shared" si="10"/>
        <v>5</v>
      </c>
      <c r="EL5" s="376">
        <f t="shared" si="10"/>
        <v>47</v>
      </c>
      <c r="EM5" s="376">
        <f t="shared" si="10"/>
        <v>5</v>
      </c>
      <c r="EN5" s="376">
        <f t="shared" si="10"/>
        <v>27</v>
      </c>
      <c r="EO5" s="376">
        <f t="shared" si="10"/>
        <v>11</v>
      </c>
      <c r="EP5" s="376">
        <f t="shared" si="10"/>
        <v>47</v>
      </c>
      <c r="EQ5" s="376">
        <f t="shared" si="10"/>
        <v>41</v>
      </c>
      <c r="ER5" s="376">
        <f t="shared" si="10"/>
        <v>41</v>
      </c>
      <c r="ES5" s="376">
        <f t="shared" si="10"/>
        <v>5</v>
      </c>
      <c r="ET5" s="376">
        <f t="shared" si="10"/>
        <v>20</v>
      </c>
      <c r="EU5" s="376">
        <f t="shared" si="10"/>
        <v>41</v>
      </c>
      <c r="EV5" s="376">
        <f t="shared" si="10"/>
        <v>5</v>
      </c>
      <c r="EW5" s="376">
        <f t="shared" si="10"/>
        <v>13</v>
      </c>
      <c r="EX5" s="376">
        <f t="shared" si="10"/>
        <v>13</v>
      </c>
      <c r="EY5" s="376">
        <f t="shared" si="10"/>
        <v>5</v>
      </c>
      <c r="EZ5" s="376">
        <f t="shared" si="10"/>
        <v>27</v>
      </c>
      <c r="FA5" s="376">
        <f t="shared" si="10"/>
        <v>27</v>
      </c>
      <c r="FB5" s="376">
        <f t="shared" si="10"/>
        <v>27</v>
      </c>
      <c r="FC5" s="376">
        <f t="shared" si="10"/>
        <v>41</v>
      </c>
      <c r="FD5" s="376">
        <f t="shared" si="10"/>
        <v>20</v>
      </c>
      <c r="FE5" s="376">
        <f t="shared" si="10"/>
        <v>27</v>
      </c>
      <c r="FF5" s="376">
        <f t="shared" si="10"/>
        <v>20</v>
      </c>
      <c r="FG5" s="376">
        <f t="shared" si="10"/>
        <v>27</v>
      </c>
      <c r="FH5" s="376">
        <f t="shared" si="10"/>
        <v>13</v>
      </c>
      <c r="FI5" s="376">
        <f t="shared" si="10"/>
        <v>13</v>
      </c>
      <c r="FJ5" s="376">
        <f t="shared" si="10"/>
        <v>41</v>
      </c>
      <c r="FK5" s="376">
        <f t="shared" si="10"/>
        <v>20</v>
      </c>
      <c r="FL5" s="376">
        <f t="shared" si="10"/>
        <v>27</v>
      </c>
      <c r="FM5" s="376">
        <f t="shared" si="10"/>
        <v>47</v>
      </c>
      <c r="FN5" s="376">
        <f t="shared" si="10"/>
        <v>27</v>
      </c>
      <c r="FO5" s="376">
        <f t="shared" si="10"/>
        <v>41</v>
      </c>
      <c r="FP5" s="376">
        <f t="shared" si="10"/>
        <v>20</v>
      </c>
      <c r="FQ5" s="376">
        <f t="shared" si="10"/>
        <v>47</v>
      </c>
      <c r="FR5" s="376">
        <f t="shared" si="10"/>
        <v>27</v>
      </c>
      <c r="FS5" s="376">
        <f t="shared" si="10"/>
        <v>47</v>
      </c>
      <c r="FT5" s="376">
        <f t="shared" si="10"/>
        <v>27</v>
      </c>
      <c r="FU5" s="376">
        <f t="shared" si="10"/>
        <v>11</v>
      </c>
      <c r="FV5" s="658"/>
      <c r="GC5" s="265"/>
      <c r="GF5" s="376">
        <f>RANK(GF7,$GF7:$GW7,)</f>
        <v>8</v>
      </c>
      <c r="GG5" s="376">
        <f aca="true" t="shared" si="11" ref="GG5:GW5">RANK(GG7,$GF7:$GW7,)</f>
        <v>6</v>
      </c>
      <c r="GH5" s="376">
        <f t="shared" si="11"/>
        <v>8</v>
      </c>
      <c r="GI5" s="376">
        <f t="shared" si="11"/>
        <v>8</v>
      </c>
      <c r="GJ5" s="376">
        <f t="shared" si="11"/>
        <v>8</v>
      </c>
      <c r="GK5" s="376">
        <f t="shared" si="11"/>
        <v>2</v>
      </c>
      <c r="GL5" s="376">
        <f t="shared" si="11"/>
        <v>7</v>
      </c>
      <c r="GM5" s="376">
        <f t="shared" si="11"/>
        <v>8</v>
      </c>
      <c r="GN5" s="376">
        <f t="shared" si="11"/>
        <v>8</v>
      </c>
      <c r="GO5" s="376">
        <f t="shared" si="11"/>
        <v>8</v>
      </c>
      <c r="GP5" s="376">
        <f t="shared" si="11"/>
        <v>8</v>
      </c>
      <c r="GQ5" s="376">
        <f t="shared" si="11"/>
        <v>1</v>
      </c>
      <c r="GR5" s="376">
        <f t="shared" si="11"/>
        <v>8</v>
      </c>
      <c r="GS5" s="376">
        <f t="shared" si="11"/>
        <v>8</v>
      </c>
      <c r="GT5" s="376">
        <f t="shared" si="11"/>
        <v>3</v>
      </c>
      <c r="GU5" s="376">
        <f t="shared" si="11"/>
        <v>8</v>
      </c>
      <c r="GV5" s="376">
        <f t="shared" si="11"/>
        <v>5</v>
      </c>
      <c r="GW5" s="376">
        <f t="shared" si="11"/>
        <v>4</v>
      </c>
      <c r="GZ5" s="376">
        <f>RANK(GZ7,$GZ7:$HG7,)</f>
        <v>1</v>
      </c>
      <c r="HA5" s="376">
        <f aca="true" t="shared" si="12" ref="HA5:HG5">RANK(HA7,$GZ7:$HG7,)</f>
        <v>3</v>
      </c>
      <c r="HB5" s="376">
        <f t="shared" si="12"/>
        <v>5</v>
      </c>
      <c r="HC5" s="376">
        <f t="shared" si="12"/>
        <v>2</v>
      </c>
      <c r="HD5" s="376">
        <f t="shared" si="12"/>
        <v>4</v>
      </c>
      <c r="HE5" s="376">
        <f t="shared" si="12"/>
        <v>6</v>
      </c>
      <c r="HF5" s="376">
        <f t="shared" si="12"/>
        <v>6</v>
      </c>
      <c r="HG5" s="376">
        <f t="shared" si="12"/>
        <v>6</v>
      </c>
      <c r="HJ5" s="376">
        <f>RANK(HJ7,$HJ7:$HV7,)</f>
        <v>5</v>
      </c>
      <c r="HK5" s="376">
        <f aca="true" t="shared" si="13" ref="HK5:HV5">RANK(HK7,$HJ7:$HV7,)</f>
        <v>9</v>
      </c>
      <c r="HL5" s="376">
        <f t="shared" si="13"/>
        <v>1</v>
      </c>
      <c r="HM5" s="376">
        <f t="shared" si="13"/>
        <v>3</v>
      </c>
      <c r="HN5" s="376">
        <f t="shared" si="13"/>
        <v>7</v>
      </c>
      <c r="HO5" s="376">
        <f t="shared" si="13"/>
        <v>9</v>
      </c>
      <c r="HP5" s="376">
        <f t="shared" si="13"/>
        <v>4</v>
      </c>
      <c r="HQ5" s="376">
        <f t="shared" si="13"/>
        <v>2</v>
      </c>
      <c r="HR5" s="376">
        <f t="shared" si="13"/>
        <v>9</v>
      </c>
      <c r="HS5" s="376">
        <f t="shared" si="13"/>
        <v>6</v>
      </c>
      <c r="HT5" s="376">
        <f t="shared" si="13"/>
        <v>9</v>
      </c>
      <c r="HU5" s="376">
        <f t="shared" si="13"/>
        <v>8</v>
      </c>
      <c r="HV5" s="376">
        <f t="shared" si="13"/>
        <v>9</v>
      </c>
      <c r="IG5" s="360" t="e">
        <f>+IG7/SUM(IG7:IH7)</f>
        <v>#VALUE!</v>
      </c>
      <c r="IH5" s="356"/>
    </row>
    <row r="6" spans="4:246" s="882" customFormat="1" ht="12" thickBot="1">
      <c r="D6" s="907"/>
      <c r="E6" s="883" t="s">
        <v>1046</v>
      </c>
      <c r="F6" s="870"/>
      <c r="G6" s="732"/>
      <c r="H6" s="732"/>
      <c r="I6" s="732"/>
      <c r="J6" s="874">
        <f>+J7/$I$7</f>
        <v>0.1111111111111111</v>
      </c>
      <c r="K6" s="873">
        <f aca="true" t="shared" si="14" ref="K6:BV6">+K7/$I$7</f>
        <v>0.16666666666666666</v>
      </c>
      <c r="L6" s="871"/>
      <c r="M6" s="871"/>
      <c r="N6" s="874"/>
      <c r="O6" s="873">
        <f t="shared" si="14"/>
        <v>0</v>
      </c>
      <c r="P6" s="870"/>
      <c r="Q6" s="871"/>
      <c r="R6" s="871"/>
      <c r="S6" s="871"/>
      <c r="T6" s="870">
        <f t="shared" si="14"/>
        <v>0</v>
      </c>
      <c r="U6" s="870"/>
      <c r="V6" s="871"/>
      <c r="W6" s="871"/>
      <c r="X6" s="871"/>
      <c r="Y6" s="871"/>
      <c r="Z6" s="871"/>
      <c r="AA6" s="871"/>
      <c r="AB6" s="871"/>
      <c r="AC6" s="871"/>
      <c r="AD6" s="871"/>
      <c r="AE6" s="871"/>
      <c r="AF6" s="871"/>
      <c r="AG6" s="871"/>
      <c r="AH6" s="871"/>
      <c r="AI6" s="871"/>
      <c r="AJ6" s="871"/>
      <c r="AK6" s="873">
        <f t="shared" si="14"/>
        <v>0.16666666666666666</v>
      </c>
      <c r="AL6" s="870"/>
      <c r="AM6" s="863">
        <f t="shared" si="14"/>
        <v>0</v>
      </c>
      <c r="AN6" s="863">
        <f t="shared" si="14"/>
        <v>0.05555555555555555</v>
      </c>
      <c r="AO6" s="884">
        <f t="shared" si="14"/>
        <v>0</v>
      </c>
      <c r="AP6" s="884">
        <f t="shared" si="14"/>
        <v>0</v>
      </c>
      <c r="AQ6" s="884">
        <f t="shared" si="14"/>
        <v>0</v>
      </c>
      <c r="AR6" s="885">
        <f t="shared" si="14"/>
        <v>0.2777777777777778</v>
      </c>
      <c r="AS6" s="884">
        <f t="shared" si="14"/>
        <v>0.05555555555555555</v>
      </c>
      <c r="AT6" s="865">
        <f t="shared" si="14"/>
        <v>0</v>
      </c>
      <c r="AU6" s="865">
        <f t="shared" si="14"/>
        <v>0</v>
      </c>
      <c r="AV6" s="865">
        <f t="shared" si="14"/>
        <v>0.05555555555555555</v>
      </c>
      <c r="AW6" s="865">
        <f t="shared" si="14"/>
        <v>0</v>
      </c>
      <c r="AX6" s="886">
        <f t="shared" si="14"/>
        <v>0.4444444444444444</v>
      </c>
      <c r="AY6" s="865">
        <f t="shared" si="14"/>
        <v>0</v>
      </c>
      <c r="AZ6" s="866">
        <f t="shared" si="14"/>
        <v>0</v>
      </c>
      <c r="BA6" s="867">
        <f t="shared" si="14"/>
        <v>0.05555555555555555</v>
      </c>
      <c r="BB6" s="867">
        <f t="shared" si="14"/>
        <v>0</v>
      </c>
      <c r="BC6" s="884">
        <f t="shared" si="14"/>
        <v>0.05555555555555555</v>
      </c>
      <c r="BD6" s="884">
        <f t="shared" si="14"/>
        <v>0.05555555555555555</v>
      </c>
      <c r="BE6" s="873">
        <f t="shared" si="14"/>
        <v>0.16666666666666666</v>
      </c>
      <c r="BF6" s="870"/>
      <c r="BG6" s="887">
        <f t="shared" si="14"/>
        <v>0.4444444444444444</v>
      </c>
      <c r="BH6" s="888">
        <f t="shared" si="14"/>
        <v>0.2222222222222222</v>
      </c>
      <c r="BI6" s="865">
        <f t="shared" si="14"/>
        <v>0.16666666666666666</v>
      </c>
      <c r="BJ6" s="865">
        <f t="shared" si="14"/>
        <v>0.2777777777777778</v>
      </c>
      <c r="BK6" s="865">
        <f t="shared" si="14"/>
        <v>0.1111111111111111</v>
      </c>
      <c r="BL6" s="865">
        <f t="shared" si="14"/>
        <v>0</v>
      </c>
      <c r="BM6" s="872">
        <f t="shared" si="14"/>
        <v>0</v>
      </c>
      <c r="BN6" s="884">
        <f t="shared" si="14"/>
        <v>0</v>
      </c>
      <c r="BO6" s="865">
        <f t="shared" si="14"/>
        <v>0.05555555555555555</v>
      </c>
      <c r="BP6" s="873">
        <f t="shared" si="14"/>
        <v>0.05555555555555555</v>
      </c>
      <c r="BQ6" s="870"/>
      <c r="BR6" s="874">
        <f t="shared" si="14"/>
        <v>0.2777777777777778</v>
      </c>
      <c r="BS6" s="874">
        <f t="shared" si="14"/>
        <v>0.05555555555555555</v>
      </c>
      <c r="BT6" s="889">
        <f t="shared" si="14"/>
        <v>0.2777777777777778</v>
      </c>
      <c r="BU6" s="890">
        <f t="shared" si="14"/>
        <v>0.1111111111111111</v>
      </c>
      <c r="BV6" s="889">
        <f t="shared" si="14"/>
        <v>0.05555555555555555</v>
      </c>
      <c r="BW6" s="890">
        <f aca="true" t="shared" si="15" ref="BW6:DT6">+BW7/$I$7</f>
        <v>0</v>
      </c>
      <c r="BX6" s="889">
        <f t="shared" si="15"/>
        <v>0.1111111111111111</v>
      </c>
      <c r="BY6" s="891">
        <f t="shared" si="15"/>
        <v>0.3333333333333333</v>
      </c>
      <c r="BZ6" s="892">
        <f t="shared" si="15"/>
        <v>0.16666666666666666</v>
      </c>
      <c r="CA6" s="891">
        <f t="shared" si="15"/>
        <v>0.1111111111111111</v>
      </c>
      <c r="CB6" s="868">
        <f t="shared" si="15"/>
        <v>0.1111111111111111</v>
      </c>
      <c r="CC6" s="868">
        <f t="shared" si="15"/>
        <v>0</v>
      </c>
      <c r="CD6" s="869">
        <f t="shared" si="15"/>
        <v>0.05555555555555555</v>
      </c>
      <c r="CE6" s="893">
        <f t="shared" si="15"/>
        <v>0</v>
      </c>
      <c r="CF6" s="873">
        <f t="shared" si="15"/>
        <v>0.05555555555555555</v>
      </c>
      <c r="CG6" s="870"/>
      <c r="CH6" s="874">
        <f t="shared" si="15"/>
        <v>0.4444444444444444</v>
      </c>
      <c r="CI6" s="877">
        <f t="shared" si="15"/>
        <v>0.4444444444444444</v>
      </c>
      <c r="CJ6" s="894">
        <f t="shared" si="15"/>
        <v>0.4444444444444444</v>
      </c>
      <c r="CK6" s="873">
        <f t="shared" si="15"/>
        <v>0.16666666666666666</v>
      </c>
      <c r="CL6" s="870"/>
      <c r="CM6" s="895">
        <f t="shared" si="15"/>
        <v>0.5</v>
      </c>
      <c r="CN6" s="896">
        <f t="shared" si="15"/>
        <v>0.2222222222222222</v>
      </c>
      <c r="CO6" s="897">
        <f t="shared" si="15"/>
        <v>0.2222222222222222</v>
      </c>
      <c r="CP6" s="898">
        <f t="shared" si="15"/>
        <v>0.2222222222222222</v>
      </c>
      <c r="CQ6" s="865">
        <f t="shared" si="15"/>
        <v>0.16666666666666666</v>
      </c>
      <c r="CR6" s="881">
        <f t="shared" si="15"/>
        <v>0.05555555555555555</v>
      </c>
      <c r="CS6" s="880">
        <f t="shared" si="15"/>
        <v>0.1111111111111111</v>
      </c>
      <c r="CT6" s="865">
        <f t="shared" si="15"/>
        <v>0</v>
      </c>
      <c r="CU6" s="899">
        <f t="shared" si="15"/>
        <v>0.2222222222222222</v>
      </c>
      <c r="CV6" s="873">
        <f t="shared" si="15"/>
        <v>0.05555555555555555</v>
      </c>
      <c r="CW6" s="870"/>
      <c r="CX6" s="880">
        <f t="shared" si="15"/>
        <v>0.6111111111111112</v>
      </c>
      <c r="CY6" s="865">
        <f t="shared" si="15"/>
        <v>0.05555555555555555</v>
      </c>
      <c r="CZ6" s="873">
        <f t="shared" si="15"/>
        <v>0.2222222222222222</v>
      </c>
      <c r="DA6" s="900">
        <f t="shared" si="15"/>
        <v>0.3333333333333333</v>
      </c>
      <c r="DB6" s="870"/>
      <c r="DC6" s="895">
        <f t="shared" si="15"/>
        <v>0.8888888888888888</v>
      </c>
      <c r="DD6" s="884">
        <f t="shared" si="15"/>
        <v>0.5</v>
      </c>
      <c r="DE6" s="901">
        <f t="shared" si="15"/>
        <v>0</v>
      </c>
      <c r="DF6" s="895">
        <f t="shared" si="15"/>
        <v>0.8888888888888888</v>
      </c>
      <c r="DG6" s="884">
        <f t="shared" si="15"/>
        <v>0.5555555555555556</v>
      </c>
      <c r="DH6" s="902">
        <f t="shared" si="15"/>
        <v>0.5555555555555556</v>
      </c>
      <c r="DI6" s="895">
        <f t="shared" si="15"/>
        <v>0.3333333333333333</v>
      </c>
      <c r="DJ6" s="901">
        <f t="shared" si="15"/>
        <v>0</v>
      </c>
      <c r="DK6" s="903">
        <f t="shared" si="15"/>
        <v>0.1111111111111111</v>
      </c>
      <c r="DL6" s="895">
        <f t="shared" si="15"/>
        <v>0.1111111111111111</v>
      </c>
      <c r="DM6" s="884">
        <f t="shared" si="15"/>
        <v>0.3333333333333333</v>
      </c>
      <c r="DN6" s="902">
        <f t="shared" si="15"/>
        <v>0.16666666666666666</v>
      </c>
      <c r="DO6" s="895">
        <f t="shared" si="15"/>
        <v>0.2777777777777778</v>
      </c>
      <c r="DP6" s="884">
        <f t="shared" si="15"/>
        <v>0.1111111111111111</v>
      </c>
      <c r="DQ6" s="873">
        <f t="shared" si="15"/>
        <v>0.16666666666666666</v>
      </c>
      <c r="DR6" s="904">
        <f t="shared" si="15"/>
        <v>0.5555555555555556</v>
      </c>
      <c r="DS6" s="865">
        <f t="shared" si="15"/>
        <v>0.1111111111111111</v>
      </c>
      <c r="DT6" s="900">
        <f t="shared" si="15"/>
        <v>0.5</v>
      </c>
      <c r="DU6" s="905"/>
      <c r="DV6" s="906">
        <f>+DV7/$FW$7</f>
        <v>0.47058823529411764</v>
      </c>
      <c r="DW6" s="906">
        <f aca="true" t="shared" si="16" ref="DW6:FU6">+DW7/$FW$7</f>
        <v>0.5294117647058824</v>
      </c>
      <c r="DX6" s="906">
        <f t="shared" si="16"/>
        <v>0.17647058823529413</v>
      </c>
      <c r="DY6" s="906">
        <f t="shared" si="16"/>
        <v>0.11764705882352941</v>
      </c>
      <c r="DZ6" s="906">
        <f t="shared" si="16"/>
        <v>0.4117647058823529</v>
      </c>
      <c r="EA6" s="906">
        <f t="shared" si="16"/>
        <v>0.5294117647058824</v>
      </c>
      <c r="EB6" s="906">
        <f t="shared" si="16"/>
        <v>0.11764705882352941</v>
      </c>
      <c r="EC6" s="906">
        <f t="shared" si="16"/>
        <v>0.35294117647058826</v>
      </c>
      <c r="ED6" s="906">
        <f t="shared" si="16"/>
        <v>0.23529411764705882</v>
      </c>
      <c r="EE6" s="906">
        <f t="shared" si="16"/>
        <v>0.11764705882352941</v>
      </c>
      <c r="EF6" s="906">
        <f t="shared" si="16"/>
        <v>0</v>
      </c>
      <c r="EG6" s="906">
        <f t="shared" si="16"/>
        <v>0.17647058823529413</v>
      </c>
      <c r="EH6" s="906">
        <f t="shared" si="16"/>
        <v>0.11764705882352941</v>
      </c>
      <c r="EI6" s="906">
        <f t="shared" si="16"/>
        <v>0.23529411764705882</v>
      </c>
      <c r="EJ6" s="906">
        <f t="shared" si="16"/>
        <v>0.23529411764705882</v>
      </c>
      <c r="EK6" s="906">
        <f t="shared" si="16"/>
        <v>0.35294117647058826</v>
      </c>
      <c r="EL6" s="906">
        <f t="shared" si="16"/>
        <v>0</v>
      </c>
      <c r="EM6" s="906">
        <f t="shared" si="16"/>
        <v>0.35294117647058826</v>
      </c>
      <c r="EN6" s="906">
        <f t="shared" si="16"/>
        <v>0.11764705882352941</v>
      </c>
      <c r="EO6" s="906">
        <f t="shared" si="16"/>
        <v>0.29411764705882354</v>
      </c>
      <c r="EP6" s="906">
        <f t="shared" si="16"/>
        <v>0</v>
      </c>
      <c r="EQ6" s="906">
        <f t="shared" si="16"/>
        <v>0.058823529411764705</v>
      </c>
      <c r="ER6" s="906">
        <f t="shared" si="16"/>
        <v>0.058823529411764705</v>
      </c>
      <c r="ES6" s="906">
        <f t="shared" si="16"/>
        <v>0.35294117647058826</v>
      </c>
      <c r="ET6" s="906">
        <f t="shared" si="16"/>
        <v>0.17647058823529413</v>
      </c>
      <c r="EU6" s="906">
        <f t="shared" si="16"/>
        <v>0.058823529411764705</v>
      </c>
      <c r="EV6" s="906">
        <f t="shared" si="16"/>
        <v>0.35294117647058826</v>
      </c>
      <c r="EW6" s="906">
        <f t="shared" si="16"/>
        <v>0.23529411764705882</v>
      </c>
      <c r="EX6" s="906">
        <f t="shared" si="16"/>
        <v>0.23529411764705882</v>
      </c>
      <c r="EY6" s="906">
        <f t="shared" si="16"/>
        <v>0.35294117647058826</v>
      </c>
      <c r="EZ6" s="906">
        <f t="shared" si="16"/>
        <v>0.11764705882352941</v>
      </c>
      <c r="FA6" s="906">
        <f t="shared" si="16"/>
        <v>0.11764705882352941</v>
      </c>
      <c r="FB6" s="906">
        <f t="shared" si="16"/>
        <v>0.11764705882352941</v>
      </c>
      <c r="FC6" s="906">
        <f t="shared" si="16"/>
        <v>0.058823529411764705</v>
      </c>
      <c r="FD6" s="906">
        <f t="shared" si="16"/>
        <v>0.17647058823529413</v>
      </c>
      <c r="FE6" s="906">
        <f t="shared" si="16"/>
        <v>0.11764705882352941</v>
      </c>
      <c r="FF6" s="906">
        <f t="shared" si="16"/>
        <v>0.17647058823529413</v>
      </c>
      <c r="FG6" s="906">
        <f t="shared" si="16"/>
        <v>0.11764705882352941</v>
      </c>
      <c r="FH6" s="906">
        <f t="shared" si="16"/>
        <v>0.23529411764705882</v>
      </c>
      <c r="FI6" s="906">
        <f t="shared" si="16"/>
        <v>0.23529411764705882</v>
      </c>
      <c r="FJ6" s="906">
        <f t="shared" si="16"/>
        <v>0.058823529411764705</v>
      </c>
      <c r="FK6" s="906">
        <f t="shared" si="16"/>
        <v>0.17647058823529413</v>
      </c>
      <c r="FL6" s="906">
        <f t="shared" si="16"/>
        <v>0.11764705882352941</v>
      </c>
      <c r="FM6" s="906">
        <f t="shared" si="16"/>
        <v>0</v>
      </c>
      <c r="FN6" s="906">
        <f t="shared" si="16"/>
        <v>0.11764705882352941</v>
      </c>
      <c r="FO6" s="906">
        <f t="shared" si="16"/>
        <v>0.058823529411764705</v>
      </c>
      <c r="FP6" s="906">
        <f t="shared" si="16"/>
        <v>0.17647058823529413</v>
      </c>
      <c r="FQ6" s="906">
        <f t="shared" si="16"/>
        <v>0</v>
      </c>
      <c r="FR6" s="906">
        <f t="shared" si="16"/>
        <v>0.11764705882352941</v>
      </c>
      <c r="FS6" s="906">
        <f t="shared" si="16"/>
        <v>0</v>
      </c>
      <c r="FT6" s="906">
        <f t="shared" si="16"/>
        <v>0.11764705882352941</v>
      </c>
      <c r="FU6" s="906">
        <f t="shared" si="16"/>
        <v>0.29411764705882354</v>
      </c>
      <c r="FV6" s="905"/>
      <c r="FW6" s="882">
        <f>+FW7/$I$7</f>
        <v>0.9444444444444444</v>
      </c>
      <c r="FY6" s="884">
        <f>+FY7/$I$7</f>
        <v>0.1111111111111111</v>
      </c>
      <c r="FZ6" s="873">
        <f>+FZ7/$I$7</f>
        <v>0.05555555555555555</v>
      </c>
      <c r="GA6" s="870"/>
      <c r="GC6" s="908"/>
      <c r="GE6" s="870"/>
      <c r="GF6" s="863"/>
      <c r="GG6" s="863"/>
      <c r="GH6" s="864"/>
      <c r="GI6" s="864"/>
      <c r="GJ6" s="864"/>
      <c r="GK6" s="864"/>
      <c r="GL6" s="864"/>
      <c r="GM6" s="865"/>
      <c r="GN6" s="865"/>
      <c r="GO6" s="865"/>
      <c r="GP6" s="865"/>
      <c r="GQ6" s="865"/>
      <c r="GR6" s="865"/>
      <c r="GS6" s="866"/>
      <c r="GT6" s="867"/>
      <c r="GU6" s="867"/>
      <c r="GV6" s="868"/>
      <c r="GW6" s="869"/>
      <c r="GY6" s="870"/>
      <c r="GZ6" s="871"/>
      <c r="HA6" s="864"/>
      <c r="HB6" s="865"/>
      <c r="HC6" s="865"/>
      <c r="HD6" s="865"/>
      <c r="HE6" s="865"/>
      <c r="HF6" s="872"/>
      <c r="HG6" s="869"/>
      <c r="HH6" s="873"/>
      <c r="HI6" s="870"/>
      <c r="HJ6" s="874"/>
      <c r="HK6" s="874"/>
      <c r="HL6" s="875"/>
      <c r="HM6" s="875"/>
      <c r="HN6" s="875"/>
      <c r="HO6" s="875"/>
      <c r="HP6" s="875"/>
      <c r="HQ6" s="865"/>
      <c r="HR6" s="865"/>
      <c r="HS6" s="868"/>
      <c r="HT6" s="868"/>
      <c r="HU6" s="869"/>
      <c r="HV6" s="876"/>
      <c r="HW6" s="873"/>
      <c r="HX6" s="870"/>
      <c r="HY6" s="874"/>
      <c r="HZ6" s="877"/>
      <c r="IA6" s="878"/>
      <c r="IB6" s="873"/>
      <c r="IC6" s="870"/>
      <c r="ID6" s="874"/>
      <c r="IE6" s="877"/>
      <c r="IF6" s="879"/>
      <c r="IG6" s="880"/>
      <c r="IH6" s="865"/>
      <c r="II6" s="881"/>
      <c r="IJ6" s="873"/>
      <c r="IK6" s="870"/>
      <c r="IL6" s="874"/>
    </row>
    <row r="7" spans="5:246" ht="13.5" thickBot="1">
      <c r="E7" s="271" t="s">
        <v>22</v>
      </c>
      <c r="F7" s="258"/>
      <c r="G7" s="272">
        <f>SUM(G13:G75)</f>
        <v>18</v>
      </c>
      <c r="H7" s="272">
        <f>SUM(H13:H75)</f>
        <v>70</v>
      </c>
      <c r="I7" s="862">
        <f>SUM(I13:I75)</f>
        <v>18</v>
      </c>
      <c r="J7" s="274">
        <f>SUM(J13:J75)</f>
        <v>2</v>
      </c>
      <c r="K7" s="256">
        <f>ROWS(K13:K75)-COUNTBLANK(K13:K75)</f>
        <v>3</v>
      </c>
      <c r="L7" s="256">
        <f>ROWS(L13:L75)-COUNTBLANK(L13:L75)</f>
        <v>3</v>
      </c>
      <c r="M7" s="275"/>
      <c r="N7" s="274">
        <f>SUM(N13:N75)</f>
        <v>60</v>
      </c>
      <c r="O7" s="256">
        <f>ROWS(O13:O75)-COUNTBLANK(O13:O75)</f>
        <v>0</v>
      </c>
      <c r="P7" s="258"/>
      <c r="Q7" s="276">
        <f>SUM(Q13:Q75)</f>
        <v>37</v>
      </c>
      <c r="R7" s="276">
        <f>SUM(R13:R75)</f>
        <v>117</v>
      </c>
      <c r="S7" s="276">
        <f>SUM(S13:S75)</f>
        <v>11</v>
      </c>
      <c r="T7" s="258"/>
      <c r="U7" s="552">
        <f>SUM(U13:U75)</f>
        <v>25</v>
      </c>
      <c r="V7" s="552">
        <f>SUM(V13:V75)</f>
        <v>71.025</v>
      </c>
      <c r="W7" s="552">
        <f>SUM(W13:W75)</f>
        <v>23</v>
      </c>
      <c r="X7" s="258"/>
      <c r="Y7" s="379">
        <f>SUM(Y13:Y75)</f>
        <v>25275</v>
      </c>
      <c r="Z7" s="381">
        <f>SUM(Z13:Z75)</f>
        <v>257.5</v>
      </c>
      <c r="AA7" s="379">
        <f>SUM(AA13:AA75)</f>
        <v>968</v>
      </c>
      <c r="AB7" s="746"/>
      <c r="AC7" s="380">
        <f>AVERAGE(AC13:AC75)</f>
        <v>0.06534996675789922</v>
      </c>
      <c r="AD7" s="746"/>
      <c r="AE7" s="559"/>
      <c r="AF7" s="562">
        <f>AVERAGE(AF13:AF75)</f>
        <v>0.32285714285714284</v>
      </c>
      <c r="AG7" s="559"/>
      <c r="AH7" s="562">
        <f>AVERAGE(AH13:AH75)</f>
        <v>0.37625000000000003</v>
      </c>
      <c r="AI7" s="559"/>
      <c r="AJ7" s="562">
        <f>AVERAGE(AJ13:AJ75)</f>
        <v>0.5299999999999999</v>
      </c>
      <c r="AK7" s="256">
        <f>ROWS(AK13:AK75)-COUNTBLANK(AK13:AK75)</f>
        <v>3</v>
      </c>
      <c r="AL7" s="258"/>
      <c r="AM7" s="279">
        <f aca="true" t="shared" si="17" ref="AM7:BD7">COUNT(AM13:AM75)</f>
        <v>0</v>
      </c>
      <c r="AN7" s="279">
        <f t="shared" si="17"/>
        <v>1</v>
      </c>
      <c r="AO7" s="554">
        <f t="shared" si="17"/>
        <v>0</v>
      </c>
      <c r="AP7" s="554">
        <f t="shared" si="17"/>
        <v>0</v>
      </c>
      <c r="AQ7" s="554">
        <f t="shared" si="17"/>
        <v>0</v>
      </c>
      <c r="AR7" s="587">
        <f t="shared" si="17"/>
        <v>5</v>
      </c>
      <c r="AS7" s="554">
        <f t="shared" si="17"/>
        <v>1</v>
      </c>
      <c r="AT7" s="278">
        <f t="shared" si="17"/>
        <v>0</v>
      </c>
      <c r="AU7" s="278">
        <f t="shared" si="17"/>
        <v>0</v>
      </c>
      <c r="AV7" s="278">
        <f t="shared" si="17"/>
        <v>1</v>
      </c>
      <c r="AW7" s="278">
        <f t="shared" si="17"/>
        <v>0</v>
      </c>
      <c r="AX7" s="549">
        <f t="shared" si="17"/>
        <v>8</v>
      </c>
      <c r="AY7" s="278">
        <f t="shared" si="17"/>
        <v>0</v>
      </c>
      <c r="AZ7" s="281">
        <f t="shared" si="17"/>
        <v>0</v>
      </c>
      <c r="BA7" s="282">
        <f t="shared" si="17"/>
        <v>1</v>
      </c>
      <c r="BB7" s="282">
        <f t="shared" si="17"/>
        <v>0</v>
      </c>
      <c r="BC7" s="554">
        <f t="shared" si="17"/>
        <v>1</v>
      </c>
      <c r="BD7" s="554">
        <f t="shared" si="17"/>
        <v>1</v>
      </c>
      <c r="BE7" s="256">
        <f>ROWS(BE13:BE75)-COUNTBLANK(BE13:BE75)</f>
        <v>3</v>
      </c>
      <c r="BF7" s="258"/>
      <c r="BG7" s="551">
        <f aca="true" t="shared" si="18" ref="BG7:BO7">COUNT(BG13:BG75)</f>
        <v>8</v>
      </c>
      <c r="BH7" s="590">
        <f t="shared" si="18"/>
        <v>4</v>
      </c>
      <c r="BI7" s="278">
        <f t="shared" si="18"/>
        <v>3</v>
      </c>
      <c r="BJ7" s="278">
        <f t="shared" si="18"/>
        <v>5</v>
      </c>
      <c r="BK7" s="278">
        <f t="shared" si="18"/>
        <v>2</v>
      </c>
      <c r="BL7" s="278">
        <f t="shared" si="18"/>
        <v>0</v>
      </c>
      <c r="BM7" s="283">
        <f t="shared" si="18"/>
        <v>0</v>
      </c>
      <c r="BN7" s="554">
        <f t="shared" si="18"/>
        <v>0</v>
      </c>
      <c r="BO7" s="278">
        <f t="shared" si="18"/>
        <v>1</v>
      </c>
      <c r="BP7" s="256">
        <f>ROWS(BP13:BP75)-COUNTBLANK(BP13:BP75)</f>
        <v>1</v>
      </c>
      <c r="BQ7" s="258"/>
      <c r="BR7" s="274">
        <f aca="true" t="shared" si="19" ref="BR7:CE7">COUNT(BR13:BR75)</f>
        <v>5</v>
      </c>
      <c r="BS7" s="274">
        <f t="shared" si="19"/>
        <v>1</v>
      </c>
      <c r="BT7" s="592">
        <f t="shared" si="19"/>
        <v>5</v>
      </c>
      <c r="BU7" s="593">
        <f t="shared" si="19"/>
        <v>2</v>
      </c>
      <c r="BV7" s="592">
        <f t="shared" si="19"/>
        <v>1</v>
      </c>
      <c r="BW7" s="593">
        <f t="shared" si="19"/>
        <v>0</v>
      </c>
      <c r="BX7" s="592">
        <f t="shared" si="19"/>
        <v>2</v>
      </c>
      <c r="BY7" s="595">
        <f t="shared" si="19"/>
        <v>6</v>
      </c>
      <c r="BZ7" s="736">
        <f t="shared" si="19"/>
        <v>3</v>
      </c>
      <c r="CA7" s="595">
        <f t="shared" si="19"/>
        <v>2</v>
      </c>
      <c r="CB7" s="276">
        <f t="shared" si="19"/>
        <v>2</v>
      </c>
      <c r="CC7" s="276">
        <f t="shared" si="19"/>
        <v>0</v>
      </c>
      <c r="CD7" s="277">
        <f t="shared" si="19"/>
        <v>1</v>
      </c>
      <c r="CE7" s="603">
        <f t="shared" si="19"/>
        <v>0</v>
      </c>
      <c r="CF7" s="256">
        <f>ROWS(CF13:CF75)-COUNTBLANK(CF13:CF75)</f>
        <v>1</v>
      </c>
      <c r="CG7" s="258"/>
      <c r="CH7" s="274">
        <f>COUNT(CH13:CH75)</f>
        <v>8</v>
      </c>
      <c r="CI7" s="286">
        <f>ROWS(CI13:CI75)-COUNTBLANK(CI13:CI75)</f>
        <v>8</v>
      </c>
      <c r="CJ7" s="762">
        <f>ROWS(CJ13:CJ75)-COUNTBLANK(CJ13:CJ75)</f>
        <v>8</v>
      </c>
      <c r="CK7" s="256">
        <f>ROWS(CK13:CK75)-COUNTBLANK(CK13:CK75)</f>
        <v>3</v>
      </c>
      <c r="CL7" s="258"/>
      <c r="CM7" s="548">
        <f aca="true" t="shared" si="20" ref="CM7:CV7">ROWS(CM13:CM75)-COUNTBLANK(CM13:CM75)</f>
        <v>9</v>
      </c>
      <c r="CN7" s="575">
        <f t="shared" si="20"/>
        <v>4</v>
      </c>
      <c r="CO7" s="576">
        <f t="shared" si="20"/>
        <v>4</v>
      </c>
      <c r="CP7" s="767">
        <f t="shared" si="20"/>
        <v>4</v>
      </c>
      <c r="CQ7" s="278">
        <f t="shared" si="20"/>
        <v>3</v>
      </c>
      <c r="CR7" s="472">
        <f t="shared" si="20"/>
        <v>1</v>
      </c>
      <c r="CS7" s="353">
        <f t="shared" si="20"/>
        <v>2</v>
      </c>
      <c r="CT7" s="278">
        <f t="shared" si="20"/>
        <v>0</v>
      </c>
      <c r="CU7" s="598">
        <f t="shared" si="20"/>
        <v>4</v>
      </c>
      <c r="CV7" s="256">
        <f t="shared" si="20"/>
        <v>1</v>
      </c>
      <c r="CW7" s="258"/>
      <c r="CX7" s="353">
        <f>COUNT(CX13:CX75)</f>
        <v>11</v>
      </c>
      <c r="CY7" s="740">
        <f>COUNT(CY13:CY75)</f>
        <v>1</v>
      </c>
      <c r="CZ7" s="256">
        <f>ROWS(CZ13:CZ75)-COUNTBLANK(CZ13:CZ75)</f>
        <v>4</v>
      </c>
      <c r="DA7" s="347">
        <f>ROWS(DA13:DA75)-COUNTBLANK(DA13:DA75)</f>
        <v>6</v>
      </c>
      <c r="DB7" s="258"/>
      <c r="DC7" s="548">
        <f>COUNT(DC13:DC75)</f>
        <v>16</v>
      </c>
      <c r="DD7" s="554">
        <f>COUNT(DD13:DD75)</f>
        <v>9</v>
      </c>
      <c r="DE7" s="644">
        <f>ROWS(DE13:DE75)-COUNTBLANK(DE13:DE75)</f>
        <v>0</v>
      </c>
      <c r="DF7" s="548">
        <f>COUNT(DF13:DF75)</f>
        <v>16</v>
      </c>
      <c r="DG7" s="554">
        <f>COUNT(DG13:DG75)</f>
        <v>10</v>
      </c>
      <c r="DH7" s="608">
        <f>ROWS(DH13:DH75)-COUNTBLANK(DH13:DH75)</f>
        <v>10</v>
      </c>
      <c r="DI7" s="548">
        <f>COUNT(DI13:DI75)</f>
        <v>6</v>
      </c>
      <c r="DJ7" s="644">
        <f>ROWS(DJ13:DJ75)-COUNTBLANK(DJ13:DJ75)</f>
        <v>0</v>
      </c>
      <c r="DK7" s="607">
        <f>ROWS(DK13:DK75)-COUNTBLANK(DK13:DK75)</f>
        <v>2</v>
      </c>
      <c r="DL7" s="548">
        <f>COUNT(DL13:DL75)</f>
        <v>2</v>
      </c>
      <c r="DM7" s="554">
        <f>COUNT(DM13:DM75)</f>
        <v>6</v>
      </c>
      <c r="DN7" s="608">
        <f>ROWS(DN13:DN75)-COUNTBLANK(DN13:DN75)</f>
        <v>3</v>
      </c>
      <c r="DO7" s="548">
        <f>COUNT(DO13:DO75)</f>
        <v>5</v>
      </c>
      <c r="DP7" s="554">
        <f>COUNT(DP13:DP75)</f>
        <v>2</v>
      </c>
      <c r="DQ7" s="256">
        <f>ROWS(DQ13:DQ75)-COUNTBLANK(DQ13:DQ75)</f>
        <v>3</v>
      </c>
      <c r="DR7" s="577">
        <f>COUNT(DR13:DR75)</f>
        <v>10</v>
      </c>
      <c r="DS7" s="278">
        <f>COUNT(DS13:DS75)</f>
        <v>2</v>
      </c>
      <c r="DT7" s="347">
        <f>ROWS(DT13:DT75)-COUNTBLANK(DT13:DT75)</f>
        <v>9</v>
      </c>
      <c r="DU7" s="659"/>
      <c r="DV7" s="651">
        <f aca="true" t="shared" si="21" ref="DV7:FA7">COUNT(DV13:DV75)</f>
        <v>8</v>
      </c>
      <c r="DW7" s="651">
        <f t="shared" si="21"/>
        <v>9</v>
      </c>
      <c r="DX7" s="651">
        <f t="shared" si="21"/>
        <v>3</v>
      </c>
      <c r="DY7" s="651">
        <f t="shared" si="21"/>
        <v>2</v>
      </c>
      <c r="DZ7" s="651">
        <f t="shared" si="21"/>
        <v>7</v>
      </c>
      <c r="EA7" s="651">
        <f t="shared" si="21"/>
        <v>9</v>
      </c>
      <c r="EB7" s="651">
        <f t="shared" si="21"/>
        <v>2</v>
      </c>
      <c r="EC7" s="651">
        <f t="shared" si="21"/>
        <v>6</v>
      </c>
      <c r="ED7" s="651">
        <f t="shared" si="21"/>
        <v>4</v>
      </c>
      <c r="EE7" s="651">
        <f t="shared" si="21"/>
        <v>2</v>
      </c>
      <c r="EF7" s="651">
        <f t="shared" si="21"/>
        <v>0</v>
      </c>
      <c r="EG7" s="651">
        <f t="shared" si="21"/>
        <v>3</v>
      </c>
      <c r="EH7" s="651">
        <f t="shared" si="21"/>
        <v>2</v>
      </c>
      <c r="EI7" s="651">
        <f t="shared" si="21"/>
        <v>4</v>
      </c>
      <c r="EJ7" s="651">
        <f t="shared" si="21"/>
        <v>4</v>
      </c>
      <c r="EK7" s="651">
        <f t="shared" si="21"/>
        <v>6</v>
      </c>
      <c r="EL7" s="651">
        <f t="shared" si="21"/>
        <v>0</v>
      </c>
      <c r="EM7" s="651">
        <f t="shared" si="21"/>
        <v>6</v>
      </c>
      <c r="EN7" s="651">
        <f t="shared" si="21"/>
        <v>2</v>
      </c>
      <c r="EO7" s="651">
        <f t="shared" si="21"/>
        <v>5</v>
      </c>
      <c r="EP7" s="651">
        <f t="shared" si="21"/>
        <v>0</v>
      </c>
      <c r="EQ7" s="651">
        <f t="shared" si="21"/>
        <v>1</v>
      </c>
      <c r="ER7" s="651">
        <f t="shared" si="21"/>
        <v>1</v>
      </c>
      <c r="ES7" s="651">
        <f t="shared" si="21"/>
        <v>6</v>
      </c>
      <c r="ET7" s="651">
        <f t="shared" si="21"/>
        <v>3</v>
      </c>
      <c r="EU7" s="651">
        <f t="shared" si="21"/>
        <v>1</v>
      </c>
      <c r="EV7" s="651">
        <f t="shared" si="21"/>
        <v>6</v>
      </c>
      <c r="EW7" s="651">
        <f t="shared" si="21"/>
        <v>4</v>
      </c>
      <c r="EX7" s="651">
        <f t="shared" si="21"/>
        <v>4</v>
      </c>
      <c r="EY7" s="651">
        <f t="shared" si="21"/>
        <v>6</v>
      </c>
      <c r="EZ7" s="651">
        <f t="shared" si="21"/>
        <v>2</v>
      </c>
      <c r="FA7" s="651">
        <f t="shared" si="21"/>
        <v>2</v>
      </c>
      <c r="FB7" s="651">
        <f aca="true" t="shared" si="22" ref="FB7:FW7">COUNT(FB13:FB75)</f>
        <v>2</v>
      </c>
      <c r="FC7" s="651">
        <f t="shared" si="22"/>
        <v>1</v>
      </c>
      <c r="FD7" s="651">
        <f t="shared" si="22"/>
        <v>3</v>
      </c>
      <c r="FE7" s="651">
        <f t="shared" si="22"/>
        <v>2</v>
      </c>
      <c r="FF7" s="651">
        <f t="shared" si="22"/>
        <v>3</v>
      </c>
      <c r="FG7" s="651">
        <f t="shared" si="22"/>
        <v>2</v>
      </c>
      <c r="FH7" s="651">
        <f t="shared" si="22"/>
        <v>4</v>
      </c>
      <c r="FI7" s="651">
        <f t="shared" si="22"/>
        <v>4</v>
      </c>
      <c r="FJ7" s="651">
        <f t="shared" si="22"/>
        <v>1</v>
      </c>
      <c r="FK7" s="651">
        <f t="shared" si="22"/>
        <v>3</v>
      </c>
      <c r="FL7" s="651">
        <f t="shared" si="22"/>
        <v>2</v>
      </c>
      <c r="FM7" s="651">
        <f t="shared" si="22"/>
        <v>0</v>
      </c>
      <c r="FN7" s="651">
        <f t="shared" si="22"/>
        <v>2</v>
      </c>
      <c r="FO7" s="651">
        <f t="shared" si="22"/>
        <v>1</v>
      </c>
      <c r="FP7" s="651">
        <f t="shared" si="22"/>
        <v>3</v>
      </c>
      <c r="FQ7" s="651">
        <f t="shared" si="22"/>
        <v>0</v>
      </c>
      <c r="FR7" s="651">
        <f t="shared" si="22"/>
        <v>2</v>
      </c>
      <c r="FS7" s="651">
        <f t="shared" si="22"/>
        <v>0</v>
      </c>
      <c r="FT7" s="651">
        <f t="shared" si="22"/>
        <v>2</v>
      </c>
      <c r="FU7" s="651">
        <f t="shared" si="22"/>
        <v>5</v>
      </c>
      <c r="FV7" s="659"/>
      <c r="FW7" s="651">
        <f t="shared" si="22"/>
        <v>17</v>
      </c>
      <c r="FX7" s="651"/>
      <c r="FY7" s="346">
        <f>ROWS(FY13:FY75)-COUNTBLANK(FY13:FY75)</f>
        <v>2</v>
      </c>
      <c r="FZ7" s="256">
        <f>ROWS(FZ13:FZ75)-COUNTBLANK(FZ13:FZ75)</f>
        <v>1</v>
      </c>
      <c r="GA7" s="258"/>
      <c r="GC7" s="265"/>
      <c r="GE7" s="258"/>
      <c r="GF7" s="383">
        <f aca="true" t="shared" si="23" ref="GF7:GW7">SUM(GF13:GF75)</f>
        <v>0</v>
      </c>
      <c r="GG7" s="383">
        <f t="shared" si="23"/>
        <v>4.5</v>
      </c>
      <c r="GH7" s="384">
        <f t="shared" si="23"/>
        <v>0</v>
      </c>
      <c r="GI7" s="384">
        <f t="shared" si="23"/>
        <v>0</v>
      </c>
      <c r="GJ7" s="384">
        <f t="shared" si="23"/>
        <v>0</v>
      </c>
      <c r="GK7" s="384">
        <f t="shared" si="23"/>
        <v>151.6</v>
      </c>
      <c r="GL7" s="384">
        <f t="shared" si="23"/>
        <v>1.4000000000000001</v>
      </c>
      <c r="GM7" s="385">
        <f t="shared" si="23"/>
        <v>0</v>
      </c>
      <c r="GN7" s="385">
        <f t="shared" si="23"/>
        <v>0</v>
      </c>
      <c r="GO7" s="385">
        <f t="shared" si="23"/>
        <v>0</v>
      </c>
      <c r="GP7" s="385">
        <f t="shared" si="23"/>
        <v>0</v>
      </c>
      <c r="GQ7" s="385">
        <f t="shared" si="23"/>
        <v>275.5</v>
      </c>
      <c r="GR7" s="385">
        <f t="shared" si="23"/>
        <v>0</v>
      </c>
      <c r="GS7" s="386">
        <f t="shared" si="23"/>
        <v>0</v>
      </c>
      <c r="GT7" s="387">
        <f t="shared" si="23"/>
        <v>86</v>
      </c>
      <c r="GU7" s="387">
        <f t="shared" si="23"/>
        <v>0</v>
      </c>
      <c r="GV7" s="395">
        <f t="shared" si="23"/>
        <v>8</v>
      </c>
      <c r="GW7" s="388">
        <f t="shared" si="23"/>
        <v>52</v>
      </c>
      <c r="GY7" s="390">
        <f aca="true" t="shared" si="24" ref="GY7:HZ7">SUM(GY13:GY75)</f>
        <v>0</v>
      </c>
      <c r="GZ7" s="391">
        <f t="shared" si="24"/>
        <v>203</v>
      </c>
      <c r="HA7" s="384">
        <f t="shared" si="24"/>
        <v>133</v>
      </c>
      <c r="HB7" s="385">
        <f t="shared" si="24"/>
        <v>37.8</v>
      </c>
      <c r="HC7" s="385">
        <f t="shared" si="24"/>
        <v>171</v>
      </c>
      <c r="HD7" s="385">
        <f t="shared" si="24"/>
        <v>50.8</v>
      </c>
      <c r="HE7" s="385">
        <f t="shared" si="24"/>
        <v>0</v>
      </c>
      <c r="HF7" s="392">
        <f t="shared" si="24"/>
        <v>0</v>
      </c>
      <c r="HG7" s="388">
        <f t="shared" si="24"/>
        <v>0</v>
      </c>
      <c r="HH7" s="389" t="e">
        <f t="shared" si="24"/>
        <v>#VALUE!</v>
      </c>
      <c r="HI7" s="390" t="e">
        <f t="shared" si="24"/>
        <v>#VALUE!</v>
      </c>
      <c r="HJ7" s="393">
        <f t="shared" si="24"/>
        <v>25.88</v>
      </c>
      <c r="HK7" s="393">
        <f t="shared" si="24"/>
        <v>0</v>
      </c>
      <c r="HL7" s="394">
        <f t="shared" si="24"/>
        <v>171.32</v>
      </c>
      <c r="HM7" s="394">
        <f t="shared" si="24"/>
        <v>104.6</v>
      </c>
      <c r="HN7" s="394">
        <f t="shared" si="24"/>
        <v>20</v>
      </c>
      <c r="HO7" s="394">
        <f t="shared" si="24"/>
        <v>0</v>
      </c>
      <c r="HP7" s="394">
        <f t="shared" si="24"/>
        <v>55</v>
      </c>
      <c r="HQ7" s="385">
        <f t="shared" si="24"/>
        <v>153.88</v>
      </c>
      <c r="HR7" s="385">
        <f t="shared" si="24"/>
        <v>0</v>
      </c>
      <c r="HS7" s="395">
        <f t="shared" si="24"/>
        <v>20.52</v>
      </c>
      <c r="HT7" s="395">
        <f t="shared" si="24"/>
        <v>0</v>
      </c>
      <c r="HU7" s="388">
        <f t="shared" si="24"/>
        <v>1.2</v>
      </c>
      <c r="HV7" s="396">
        <f t="shared" si="24"/>
        <v>0</v>
      </c>
      <c r="HW7" s="389">
        <f t="shared" si="24"/>
        <v>0</v>
      </c>
      <c r="HX7" s="390">
        <f t="shared" si="24"/>
        <v>0</v>
      </c>
      <c r="HY7" s="393">
        <f t="shared" si="24"/>
        <v>74.4</v>
      </c>
      <c r="HZ7" s="397" t="e">
        <f t="shared" si="24"/>
        <v>#VALUE!</v>
      </c>
      <c r="IA7" s="398"/>
      <c r="IB7" s="389"/>
      <c r="IC7" s="390">
        <f aca="true" t="shared" si="25" ref="IC7:IL7">SUM(IC13:IC75)</f>
        <v>0</v>
      </c>
      <c r="ID7" s="393">
        <f t="shared" si="25"/>
        <v>25.549999999999997</v>
      </c>
      <c r="IE7" s="397" t="e">
        <f t="shared" si="25"/>
        <v>#VALUE!</v>
      </c>
      <c r="IF7" s="399" t="e">
        <f t="shared" si="25"/>
        <v>#VALUE!</v>
      </c>
      <c r="IG7" s="400" t="e">
        <f t="shared" si="25"/>
        <v>#VALUE!</v>
      </c>
      <c r="IH7" s="385" t="e">
        <f t="shared" si="25"/>
        <v>#REF!</v>
      </c>
      <c r="II7" s="401" t="e">
        <f t="shared" si="25"/>
        <v>#VALUE!</v>
      </c>
      <c r="IJ7" s="389" t="e">
        <f t="shared" si="25"/>
        <v>#REF!</v>
      </c>
      <c r="IK7" s="390" t="e">
        <f t="shared" si="25"/>
        <v>#REF!</v>
      </c>
      <c r="IL7" s="393">
        <f t="shared" si="25"/>
        <v>489</v>
      </c>
    </row>
    <row r="8" spans="4:206" ht="13.5" thickBot="1">
      <c r="D8" s="772"/>
      <c r="G8" s="289"/>
      <c r="H8" s="289"/>
      <c r="I8" s="289"/>
      <c r="DU8" s="658"/>
      <c r="FV8" s="658"/>
      <c r="GC8" s="265"/>
      <c r="GW8" s="455">
        <f>SUM(GF7:GW7)</f>
        <v>579</v>
      </c>
      <c r="GX8" s="456" t="s">
        <v>701</v>
      </c>
    </row>
    <row r="9" spans="2:245" s="213" customFormat="1" ht="13.5" thickBot="1">
      <c r="B9" s="213" t="s">
        <v>687</v>
      </c>
      <c r="D9" s="1164" t="s">
        <v>0</v>
      </c>
      <c r="E9" s="1165"/>
      <c r="F9" s="290"/>
      <c r="G9" s="1166" t="str">
        <f>REPT("R S V P                      ",3)</f>
        <v>R S V P                      R S V P                      R S V P                      </v>
      </c>
      <c r="H9" s="1167"/>
      <c r="I9" s="1167"/>
      <c r="J9" s="1167"/>
      <c r="K9" s="1167"/>
      <c r="L9" s="1167"/>
      <c r="M9" s="1167"/>
      <c r="N9" s="1167"/>
      <c r="O9" s="1168"/>
      <c r="P9" s="290"/>
      <c r="Q9" s="1169" t="s">
        <v>402</v>
      </c>
      <c r="R9" s="1170"/>
      <c r="S9" s="1171"/>
      <c r="T9" s="290"/>
      <c r="U9" s="1181" t="s">
        <v>402</v>
      </c>
      <c r="V9" s="1182"/>
      <c r="W9" s="1183"/>
      <c r="X9" s="290"/>
      <c r="Y9" s="1172" t="s">
        <v>440</v>
      </c>
      <c r="Z9" s="1173"/>
      <c r="AA9" s="1173"/>
      <c r="AB9" s="1173"/>
      <c r="AC9" s="1173"/>
      <c r="AD9" s="1173"/>
      <c r="AE9" s="1173"/>
      <c r="AF9" s="1173"/>
      <c r="AG9" s="1173"/>
      <c r="AH9" s="1173"/>
      <c r="AI9" s="1173"/>
      <c r="AJ9" s="1173"/>
      <c r="AK9" s="1174"/>
      <c r="AL9" s="290"/>
      <c r="AM9" s="1161" t="s">
        <v>442</v>
      </c>
      <c r="AN9" s="1162"/>
      <c r="AO9" s="1162"/>
      <c r="AP9" s="1162"/>
      <c r="AQ9" s="1162"/>
      <c r="AR9" s="1162"/>
      <c r="AS9" s="1162"/>
      <c r="AT9" s="1162"/>
      <c r="AU9" s="1162"/>
      <c r="AV9" s="1162"/>
      <c r="AW9" s="1162"/>
      <c r="AX9" s="1162"/>
      <c r="AY9" s="1162"/>
      <c r="AZ9" s="1162"/>
      <c r="BA9" s="1162"/>
      <c r="BB9" s="1162"/>
      <c r="BC9" s="1162"/>
      <c r="BD9" s="1162"/>
      <c r="BE9" s="1163"/>
      <c r="BF9" s="290"/>
      <c r="BG9" s="1175" t="s">
        <v>441</v>
      </c>
      <c r="BH9" s="1176"/>
      <c r="BI9" s="1176"/>
      <c r="BJ9" s="1176"/>
      <c r="BK9" s="1176"/>
      <c r="BL9" s="1176"/>
      <c r="BM9" s="1176"/>
      <c r="BN9" s="1176"/>
      <c r="BO9" s="1176"/>
      <c r="BP9" s="1177"/>
      <c r="BQ9" s="290"/>
      <c r="BR9" s="1178" t="s">
        <v>444</v>
      </c>
      <c r="BS9" s="1179"/>
      <c r="BT9" s="1179"/>
      <c r="BU9" s="1179"/>
      <c r="BV9" s="1179"/>
      <c r="BW9" s="1179"/>
      <c r="BX9" s="1179"/>
      <c r="BY9" s="1179"/>
      <c r="BZ9" s="1179"/>
      <c r="CA9" s="1179"/>
      <c r="CB9" s="1179"/>
      <c r="CC9" s="1179"/>
      <c r="CD9" s="1179"/>
      <c r="CE9" s="1179"/>
      <c r="CF9" s="1180"/>
      <c r="CG9" s="290"/>
      <c r="CH9" s="1184" t="s">
        <v>446</v>
      </c>
      <c r="CI9" s="1185"/>
      <c r="CJ9" s="1185"/>
      <c r="CK9" s="1186"/>
      <c r="CL9" s="290"/>
      <c r="CM9" s="1187" t="s">
        <v>567</v>
      </c>
      <c r="CN9" s="1188"/>
      <c r="CO9" s="1188"/>
      <c r="CP9" s="1188"/>
      <c r="CQ9" s="1188"/>
      <c r="CR9" s="1188"/>
      <c r="CS9" s="1188"/>
      <c r="CT9" s="1188"/>
      <c r="CU9" s="1188"/>
      <c r="CV9" s="1189"/>
      <c r="CW9" s="290"/>
      <c r="CX9" s="1158" t="s">
        <v>844</v>
      </c>
      <c r="CY9" s="1159"/>
      <c r="CZ9" s="1159"/>
      <c r="DA9" s="1160"/>
      <c r="DB9" s="290"/>
      <c r="DC9" s="1187" t="s">
        <v>827</v>
      </c>
      <c r="DD9" s="1188"/>
      <c r="DE9" s="1188"/>
      <c r="DF9" s="1188"/>
      <c r="DG9" s="1188"/>
      <c r="DH9" s="1188"/>
      <c r="DI9" s="1188"/>
      <c r="DJ9" s="1188"/>
      <c r="DK9" s="1188"/>
      <c r="DL9" s="1188"/>
      <c r="DM9" s="1188"/>
      <c r="DN9" s="1188"/>
      <c r="DO9" s="1188"/>
      <c r="DP9" s="1188"/>
      <c r="DQ9" s="1188"/>
      <c r="DR9" s="1188"/>
      <c r="DS9" s="1188"/>
      <c r="DT9" s="1189"/>
      <c r="DU9" s="290"/>
      <c r="DV9" s="1161" t="s">
        <v>511</v>
      </c>
      <c r="DW9" s="1162"/>
      <c r="DX9" s="1162"/>
      <c r="DY9" s="1162"/>
      <c r="DZ9" s="1162"/>
      <c r="EA9" s="1162"/>
      <c r="EB9" s="1162"/>
      <c r="EC9" s="1162"/>
      <c r="ED9" s="1162"/>
      <c r="EE9" s="1162"/>
      <c r="EF9" s="1162"/>
      <c r="EG9" s="1162"/>
      <c r="EH9" s="1162"/>
      <c r="EI9" s="1162"/>
      <c r="EJ9" s="1162"/>
      <c r="EK9" s="1162"/>
      <c r="EL9" s="1162"/>
      <c r="EM9" s="1162"/>
      <c r="EN9" s="1162"/>
      <c r="EO9" s="1162"/>
      <c r="EP9" s="1162"/>
      <c r="EQ9" s="1162"/>
      <c r="ER9" s="1162"/>
      <c r="ES9" s="1162"/>
      <c r="ET9" s="1162"/>
      <c r="EU9" s="1162"/>
      <c r="EV9" s="1162"/>
      <c r="EW9" s="1162"/>
      <c r="EX9" s="1162"/>
      <c r="EY9" s="1162"/>
      <c r="EZ9" s="1162"/>
      <c r="FA9" s="1162"/>
      <c r="FB9" s="1162"/>
      <c r="FC9" s="1162"/>
      <c r="FD9" s="1162"/>
      <c r="FE9" s="1162"/>
      <c r="FF9" s="1162"/>
      <c r="FG9" s="1162"/>
      <c r="FH9" s="1162"/>
      <c r="FI9" s="1162"/>
      <c r="FJ9" s="1162"/>
      <c r="FK9" s="1162"/>
      <c r="FL9" s="1162"/>
      <c r="FM9" s="1162"/>
      <c r="FN9" s="1162"/>
      <c r="FO9" s="1162"/>
      <c r="FP9" s="1162"/>
      <c r="FQ9" s="1162"/>
      <c r="FR9" s="1162"/>
      <c r="FS9" s="1162"/>
      <c r="FT9" s="1162"/>
      <c r="FU9" s="1162"/>
      <c r="FV9" s="1162"/>
      <c r="FW9" s="1162"/>
      <c r="FX9" s="1162"/>
      <c r="FY9" s="1162"/>
      <c r="FZ9" s="1163"/>
      <c r="GA9" s="290"/>
      <c r="GC9" s="382"/>
      <c r="GE9" s="290"/>
      <c r="GF9" s="1161" t="s">
        <v>442</v>
      </c>
      <c r="GG9" s="1162"/>
      <c r="GH9" s="1162"/>
      <c r="GI9" s="1162"/>
      <c r="GJ9" s="1162"/>
      <c r="GK9" s="1162"/>
      <c r="GL9" s="1162"/>
      <c r="GM9" s="1162"/>
      <c r="GN9" s="1162"/>
      <c r="GO9" s="1162"/>
      <c r="GP9" s="1162"/>
      <c r="GQ9" s="1162"/>
      <c r="GR9" s="1162"/>
      <c r="GS9" s="1162"/>
      <c r="GT9" s="1162"/>
      <c r="GU9" s="1162"/>
      <c r="GV9" s="1162"/>
      <c r="GW9" s="1162"/>
      <c r="GX9" s="1163"/>
      <c r="GY9" s="290"/>
      <c r="GZ9" s="1175" t="s">
        <v>441</v>
      </c>
      <c r="HA9" s="1176"/>
      <c r="HB9" s="1176"/>
      <c r="HC9" s="1176"/>
      <c r="HD9" s="1176"/>
      <c r="HE9" s="1176"/>
      <c r="HF9" s="1176"/>
      <c r="HG9" s="1176"/>
      <c r="HH9" s="1177"/>
      <c r="HI9" s="290"/>
      <c r="HJ9" s="1178" t="s">
        <v>444</v>
      </c>
      <c r="HK9" s="1179"/>
      <c r="HL9" s="1179"/>
      <c r="HM9" s="1179"/>
      <c r="HN9" s="1179"/>
      <c r="HO9" s="1179"/>
      <c r="HP9" s="1179"/>
      <c r="HQ9" s="1179"/>
      <c r="HR9" s="1179"/>
      <c r="HS9" s="1179"/>
      <c r="HT9" s="1179"/>
      <c r="HU9" s="1179"/>
      <c r="HV9" s="1179"/>
      <c r="HW9" s="1180"/>
      <c r="HX9" s="290"/>
      <c r="HY9" s="1158" t="s">
        <v>446</v>
      </c>
      <c r="HZ9" s="1159"/>
      <c r="IA9" s="1159"/>
      <c r="IB9" s="1160"/>
      <c r="IC9" s="290"/>
      <c r="ID9" s="1169" t="s">
        <v>468</v>
      </c>
      <c r="IE9" s="1170"/>
      <c r="IF9" s="1170"/>
      <c r="IG9" s="1170"/>
      <c r="IH9" s="1170"/>
      <c r="II9" s="1170"/>
      <c r="IJ9" s="1171"/>
      <c r="IK9" s="290"/>
    </row>
    <row r="10" spans="4:185" ht="12.75">
      <c r="D10" s="772"/>
      <c r="G10" s="289"/>
      <c r="H10" s="289"/>
      <c r="I10" s="289"/>
      <c r="DU10" s="658"/>
      <c r="FV10" s="658"/>
      <c r="GC10" s="265"/>
    </row>
    <row r="11" spans="2:246" s="109" customFormat="1" ht="144">
      <c r="B11" s="448"/>
      <c r="D11" s="448" t="s">
        <v>923</v>
      </c>
      <c r="E11" s="292" t="s">
        <v>8</v>
      </c>
      <c r="F11" s="259"/>
      <c r="G11" s="293" t="s">
        <v>392</v>
      </c>
      <c r="H11" s="293" t="s">
        <v>393</v>
      </c>
      <c r="I11" s="294" t="s">
        <v>394</v>
      </c>
      <c r="J11" s="250" t="s">
        <v>404</v>
      </c>
      <c r="K11" s="378" t="s">
        <v>405</v>
      </c>
      <c r="L11" s="378" t="s">
        <v>406</v>
      </c>
      <c r="M11" s="251" t="s">
        <v>407</v>
      </c>
      <c r="N11" s="251" t="s">
        <v>408</v>
      </c>
      <c r="O11" s="402" t="s">
        <v>409</v>
      </c>
      <c r="P11" s="259"/>
      <c r="Q11" s="297" t="s">
        <v>402</v>
      </c>
      <c r="R11" s="297" t="s">
        <v>485</v>
      </c>
      <c r="S11" s="297" t="s">
        <v>403</v>
      </c>
      <c r="T11" s="259"/>
      <c r="U11" s="553" t="s">
        <v>753</v>
      </c>
      <c r="V11" s="553" t="s">
        <v>754</v>
      </c>
      <c r="W11" s="553" t="s">
        <v>755</v>
      </c>
      <c r="X11" s="259"/>
      <c r="Y11" s="170" t="s">
        <v>541</v>
      </c>
      <c r="Z11" s="254" t="s">
        <v>411</v>
      </c>
      <c r="AA11" s="170" t="s">
        <v>412</v>
      </c>
      <c r="AB11" s="350" t="s">
        <v>542</v>
      </c>
      <c r="AC11" s="206" t="s">
        <v>32</v>
      </c>
      <c r="AD11" s="350" t="s">
        <v>543</v>
      </c>
      <c r="AE11" s="560" t="s">
        <v>765</v>
      </c>
      <c r="AF11" s="564" t="s">
        <v>768</v>
      </c>
      <c r="AG11" s="560" t="s">
        <v>766</v>
      </c>
      <c r="AH11" s="564" t="s">
        <v>769</v>
      </c>
      <c r="AI11" s="560" t="s">
        <v>767</v>
      </c>
      <c r="AJ11" s="564" t="s">
        <v>770</v>
      </c>
      <c r="AK11" s="252" t="s">
        <v>413</v>
      </c>
      <c r="AL11" s="259"/>
      <c r="AM11" s="298" t="s">
        <v>795</v>
      </c>
      <c r="AN11" s="298" t="s">
        <v>793</v>
      </c>
      <c r="AO11" s="605" t="s">
        <v>775</v>
      </c>
      <c r="AP11" s="605" t="s">
        <v>776</v>
      </c>
      <c r="AQ11" s="605" t="s">
        <v>794</v>
      </c>
      <c r="AR11" s="588" t="s">
        <v>796</v>
      </c>
      <c r="AS11" s="803" t="s">
        <v>779</v>
      </c>
      <c r="AT11" s="701" t="s">
        <v>780</v>
      </c>
      <c r="AU11" s="701" t="s">
        <v>781</v>
      </c>
      <c r="AV11" s="701" t="s">
        <v>782</v>
      </c>
      <c r="AW11" s="300" t="s">
        <v>910</v>
      </c>
      <c r="AX11" s="703" t="s">
        <v>784</v>
      </c>
      <c r="AY11" s="300" t="s">
        <v>785</v>
      </c>
      <c r="AZ11" s="301" t="s">
        <v>905</v>
      </c>
      <c r="BA11" s="302" t="s">
        <v>906</v>
      </c>
      <c r="BB11" s="302" t="s">
        <v>907</v>
      </c>
      <c r="BC11" s="804" t="s">
        <v>909</v>
      </c>
      <c r="BD11" s="605" t="s">
        <v>908</v>
      </c>
      <c r="BE11" s="252" t="s">
        <v>430</v>
      </c>
      <c r="BF11" s="259"/>
      <c r="BG11" s="733" t="s">
        <v>805</v>
      </c>
      <c r="BH11" s="591" t="s">
        <v>806</v>
      </c>
      <c r="BI11" s="701" t="s">
        <v>807</v>
      </c>
      <c r="BJ11" s="701" t="s">
        <v>808</v>
      </c>
      <c r="BK11" s="701" t="s">
        <v>809</v>
      </c>
      <c r="BL11" s="701" t="s">
        <v>810</v>
      </c>
      <c r="BM11" s="305" t="s">
        <v>811</v>
      </c>
      <c r="BN11" s="605" t="s">
        <v>812</v>
      </c>
      <c r="BO11" s="300" t="s">
        <v>813</v>
      </c>
      <c r="BP11" s="252" t="s">
        <v>814</v>
      </c>
      <c r="BQ11" s="259"/>
      <c r="BR11" s="306" t="s">
        <v>797</v>
      </c>
      <c r="BS11" s="306" t="s">
        <v>798</v>
      </c>
      <c r="BT11" s="591" t="s">
        <v>799</v>
      </c>
      <c r="BU11" s="594" t="s">
        <v>804</v>
      </c>
      <c r="BV11" s="591" t="s">
        <v>800</v>
      </c>
      <c r="BW11" s="594" t="s">
        <v>801</v>
      </c>
      <c r="BX11" s="591" t="s">
        <v>802</v>
      </c>
      <c r="BY11" s="596" t="s">
        <v>803</v>
      </c>
      <c r="BZ11" s="604" t="s">
        <v>917</v>
      </c>
      <c r="CA11" s="596" t="s">
        <v>918</v>
      </c>
      <c r="CB11" s="307" t="s">
        <v>919</v>
      </c>
      <c r="CC11" s="307" t="s">
        <v>920</v>
      </c>
      <c r="CD11" s="303" t="s">
        <v>921</v>
      </c>
      <c r="CE11" s="602" t="s">
        <v>843</v>
      </c>
      <c r="CF11" s="601" t="s">
        <v>955</v>
      </c>
      <c r="CG11" s="259"/>
      <c r="CH11" s="306" t="s">
        <v>815</v>
      </c>
      <c r="CI11" s="757" t="s">
        <v>816</v>
      </c>
      <c r="CJ11" s="761" t="s">
        <v>817</v>
      </c>
      <c r="CK11" s="600" t="s">
        <v>818</v>
      </c>
      <c r="CL11" s="259"/>
      <c r="CM11" s="579" t="s">
        <v>819</v>
      </c>
      <c r="CN11" s="561" t="s">
        <v>820</v>
      </c>
      <c r="CO11" s="550" t="s">
        <v>821</v>
      </c>
      <c r="CP11" s="766" t="s">
        <v>822</v>
      </c>
      <c r="CQ11" s="300" t="s">
        <v>823</v>
      </c>
      <c r="CR11" s="473" t="s">
        <v>824</v>
      </c>
      <c r="CS11" s="352" t="s">
        <v>825</v>
      </c>
      <c r="CT11" s="300" t="s">
        <v>826</v>
      </c>
      <c r="CU11" s="599" t="s">
        <v>1024</v>
      </c>
      <c r="CV11" s="606" t="s">
        <v>842</v>
      </c>
      <c r="CW11" s="259"/>
      <c r="CX11" s="596" t="s">
        <v>845</v>
      </c>
      <c r="CY11" s="741" t="s">
        <v>922</v>
      </c>
      <c r="CZ11" s="252" t="s">
        <v>828</v>
      </c>
      <c r="DA11" s="253" t="s">
        <v>829</v>
      </c>
      <c r="DB11" s="259"/>
      <c r="DC11" s="579" t="s">
        <v>830</v>
      </c>
      <c r="DD11" s="605" t="s">
        <v>831</v>
      </c>
      <c r="DE11" s="645" t="s">
        <v>473</v>
      </c>
      <c r="DF11" s="579" t="s">
        <v>832</v>
      </c>
      <c r="DG11" s="605" t="s">
        <v>833</v>
      </c>
      <c r="DH11" s="609" t="s">
        <v>834</v>
      </c>
      <c r="DI11" s="579" t="s">
        <v>835</v>
      </c>
      <c r="DJ11" s="645" t="s">
        <v>472</v>
      </c>
      <c r="DK11" s="609" t="s">
        <v>836</v>
      </c>
      <c r="DL11" s="579" t="s">
        <v>837</v>
      </c>
      <c r="DM11" s="605" t="s">
        <v>838</v>
      </c>
      <c r="DN11" s="609" t="s">
        <v>839</v>
      </c>
      <c r="DO11" s="579" t="s">
        <v>840</v>
      </c>
      <c r="DP11" s="605" t="s">
        <v>841</v>
      </c>
      <c r="DQ11" s="252" t="s">
        <v>483</v>
      </c>
      <c r="DR11" s="578" t="s">
        <v>847</v>
      </c>
      <c r="DS11" s="300" t="s">
        <v>846</v>
      </c>
      <c r="DT11" s="345" t="s">
        <v>848</v>
      </c>
      <c r="DU11" s="660"/>
      <c r="DV11" s="652" t="s">
        <v>849</v>
      </c>
      <c r="DW11" s="653" t="s">
        <v>850</v>
      </c>
      <c r="DX11" s="654" t="s">
        <v>851</v>
      </c>
      <c r="DY11" s="655" t="s">
        <v>852</v>
      </c>
      <c r="DZ11" s="656" t="s">
        <v>853</v>
      </c>
      <c r="EA11" s="652" t="s">
        <v>854</v>
      </c>
      <c r="EB11" s="653" t="s">
        <v>855</v>
      </c>
      <c r="EC11" s="654" t="s">
        <v>856</v>
      </c>
      <c r="ED11" s="655" t="s">
        <v>857</v>
      </c>
      <c r="EE11" s="657" t="s">
        <v>858</v>
      </c>
      <c r="EF11" s="652" t="s">
        <v>859</v>
      </c>
      <c r="EG11" s="653" t="s">
        <v>860</v>
      </c>
      <c r="EH11" s="654" t="s">
        <v>861</v>
      </c>
      <c r="EI11" s="655" t="s">
        <v>862</v>
      </c>
      <c r="EJ11" s="656" t="s">
        <v>863</v>
      </c>
      <c r="EK11" s="652" t="s">
        <v>864</v>
      </c>
      <c r="EL11" s="653" t="s">
        <v>865</v>
      </c>
      <c r="EM11" s="654" t="s">
        <v>866</v>
      </c>
      <c r="EN11" s="655" t="s">
        <v>867</v>
      </c>
      <c r="EO11" s="657" t="s">
        <v>868</v>
      </c>
      <c r="EP11" s="652" t="s">
        <v>869</v>
      </c>
      <c r="EQ11" s="653" t="s">
        <v>870</v>
      </c>
      <c r="ER11" s="654" t="s">
        <v>871</v>
      </c>
      <c r="ES11" s="655" t="s">
        <v>872</v>
      </c>
      <c r="ET11" s="656" t="s">
        <v>873</v>
      </c>
      <c r="EU11" s="652" t="s">
        <v>874</v>
      </c>
      <c r="EV11" s="653" t="s">
        <v>875</v>
      </c>
      <c r="EW11" s="654" t="s">
        <v>933</v>
      </c>
      <c r="EX11" s="655" t="s">
        <v>876</v>
      </c>
      <c r="EY11" s="657" t="s">
        <v>877</v>
      </c>
      <c r="EZ11" s="652" t="s">
        <v>878</v>
      </c>
      <c r="FA11" s="653" t="s">
        <v>879</v>
      </c>
      <c r="FB11" s="654" t="s">
        <v>880</v>
      </c>
      <c r="FC11" s="655" t="s">
        <v>881</v>
      </c>
      <c r="FD11" s="656" t="s">
        <v>882</v>
      </c>
      <c r="FE11" s="652" t="s">
        <v>883</v>
      </c>
      <c r="FF11" s="653" t="s">
        <v>884</v>
      </c>
      <c r="FG11" s="654" t="s">
        <v>885</v>
      </c>
      <c r="FH11" s="655" t="s">
        <v>886</v>
      </c>
      <c r="FI11" s="657" t="s">
        <v>887</v>
      </c>
      <c r="FJ11" s="652" t="s">
        <v>888</v>
      </c>
      <c r="FK11" s="653" t="s">
        <v>889</v>
      </c>
      <c r="FL11" s="654" t="s">
        <v>890</v>
      </c>
      <c r="FM11" s="655" t="s">
        <v>891</v>
      </c>
      <c r="FN11" s="656" t="s">
        <v>892</v>
      </c>
      <c r="FO11" s="652" t="s">
        <v>893</v>
      </c>
      <c r="FP11" s="653" t="s">
        <v>894</v>
      </c>
      <c r="FQ11" s="654" t="s">
        <v>895</v>
      </c>
      <c r="FR11" s="655" t="s">
        <v>896</v>
      </c>
      <c r="FS11" s="657" t="s">
        <v>897</v>
      </c>
      <c r="FT11" s="652" t="s">
        <v>898</v>
      </c>
      <c r="FU11" s="653" t="s">
        <v>899</v>
      </c>
      <c r="FV11" s="660"/>
      <c r="FW11" s="374" t="s">
        <v>540</v>
      </c>
      <c r="FX11" s="374" t="s">
        <v>1088</v>
      </c>
      <c r="FY11" s="345" t="s">
        <v>900</v>
      </c>
      <c r="FZ11" s="252" t="s">
        <v>518</v>
      </c>
      <c r="GA11" s="259"/>
      <c r="GC11" s="116"/>
      <c r="GE11" s="259"/>
      <c r="GF11" s="298" t="s">
        <v>773</v>
      </c>
      <c r="GG11" s="298" t="s">
        <v>774</v>
      </c>
      <c r="GH11" s="299" t="s">
        <v>775</v>
      </c>
      <c r="GI11" s="299" t="s">
        <v>776</v>
      </c>
      <c r="GJ11" s="299" t="s">
        <v>777</v>
      </c>
      <c r="GK11" s="299" t="s">
        <v>778</v>
      </c>
      <c r="GL11" s="299" t="s">
        <v>779</v>
      </c>
      <c r="GM11" s="300" t="s">
        <v>780</v>
      </c>
      <c r="GN11" s="300" t="s">
        <v>781</v>
      </c>
      <c r="GO11" s="300" t="s">
        <v>782</v>
      </c>
      <c r="GP11" s="300" t="s">
        <v>783</v>
      </c>
      <c r="GQ11" s="300" t="s">
        <v>791</v>
      </c>
      <c r="GR11" s="300" t="s">
        <v>785</v>
      </c>
      <c r="GS11" s="301" t="s">
        <v>786</v>
      </c>
      <c r="GT11" s="302" t="s">
        <v>787</v>
      </c>
      <c r="GU11" s="302" t="s">
        <v>788</v>
      </c>
      <c r="GV11" s="460" t="s">
        <v>792</v>
      </c>
      <c r="GW11" s="303" t="s">
        <v>789</v>
      </c>
      <c r="GX11" s="252" t="s">
        <v>430</v>
      </c>
      <c r="GY11" s="259"/>
      <c r="GZ11" s="304" t="s">
        <v>431</v>
      </c>
      <c r="HA11" s="299" t="s">
        <v>432</v>
      </c>
      <c r="HB11" s="300" t="s">
        <v>433</v>
      </c>
      <c r="HC11" s="300" t="s">
        <v>435</v>
      </c>
      <c r="HD11" s="300" t="s">
        <v>437</v>
      </c>
      <c r="HE11" s="300" t="s">
        <v>436</v>
      </c>
      <c r="HF11" s="305" t="s">
        <v>434</v>
      </c>
      <c r="HG11" s="303" t="s">
        <v>438</v>
      </c>
      <c r="HH11" s="252" t="s">
        <v>439</v>
      </c>
      <c r="HI11" s="259"/>
      <c r="HJ11" s="306" t="s">
        <v>453</v>
      </c>
      <c r="HK11" s="306" t="s">
        <v>454</v>
      </c>
      <c r="HL11" s="299" t="s">
        <v>455</v>
      </c>
      <c r="HM11" s="299" t="s">
        <v>790</v>
      </c>
      <c r="HN11" s="299" t="s">
        <v>457</v>
      </c>
      <c r="HO11" s="299" t="s">
        <v>458</v>
      </c>
      <c r="HP11" s="299" t="s">
        <v>459</v>
      </c>
      <c r="HQ11" s="300" t="s">
        <v>460</v>
      </c>
      <c r="HR11" s="300" t="s">
        <v>461</v>
      </c>
      <c r="HS11" s="307" t="s">
        <v>462</v>
      </c>
      <c r="HT11" s="307" t="s">
        <v>463</v>
      </c>
      <c r="HU11" s="303" t="s">
        <v>464</v>
      </c>
      <c r="HV11" s="308" t="s">
        <v>445</v>
      </c>
      <c r="HW11" s="252" t="s">
        <v>443</v>
      </c>
      <c r="HX11" s="259"/>
      <c r="HY11" s="306" t="s">
        <v>447</v>
      </c>
      <c r="HZ11" s="297" t="s">
        <v>448</v>
      </c>
      <c r="IA11" s="206" t="s">
        <v>449</v>
      </c>
      <c r="IB11" s="252" t="s">
        <v>450</v>
      </c>
      <c r="IC11" s="259"/>
      <c r="ID11" s="306" t="s">
        <v>486</v>
      </c>
      <c r="IE11" s="297" t="s">
        <v>465</v>
      </c>
      <c r="IF11" s="254" t="s">
        <v>466</v>
      </c>
      <c r="IG11" s="352" t="s">
        <v>519</v>
      </c>
      <c r="IH11" s="300" t="s">
        <v>520</v>
      </c>
      <c r="II11" s="355" t="s">
        <v>521</v>
      </c>
      <c r="IJ11" s="252" t="s">
        <v>467</v>
      </c>
      <c r="IK11" s="259"/>
      <c r="IL11" s="306" t="s">
        <v>470</v>
      </c>
    </row>
    <row r="12" spans="5:246" s="794" customFormat="1" ht="11.25">
      <c r="E12" s="795"/>
      <c r="F12" s="662"/>
      <c r="G12" s="796"/>
      <c r="H12" s="796"/>
      <c r="I12" s="720"/>
      <c r="J12" s="663"/>
      <c r="K12" s="663"/>
      <c r="L12" s="663"/>
      <c r="M12" s="663"/>
      <c r="N12" s="663"/>
      <c r="O12" s="664"/>
      <c r="P12" s="662"/>
      <c r="Q12" s="665"/>
      <c r="R12" s="665"/>
      <c r="S12" s="665"/>
      <c r="T12" s="662"/>
      <c r="U12" s="666"/>
      <c r="V12" s="666"/>
      <c r="W12" s="666"/>
      <c r="X12" s="662"/>
      <c r="Y12" s="667"/>
      <c r="Z12" s="668"/>
      <c r="AA12" s="667"/>
      <c r="AB12" s="752"/>
      <c r="AC12" s="753"/>
      <c r="AD12" s="752"/>
      <c r="AE12" s="671"/>
      <c r="AF12" s="672"/>
      <c r="AG12" s="671"/>
      <c r="AH12" s="672"/>
      <c r="AI12" s="671"/>
      <c r="AJ12" s="672"/>
      <c r="AK12" s="664"/>
      <c r="AL12" s="662"/>
      <c r="AM12" s="687"/>
      <c r="AN12" s="687"/>
      <c r="AO12" s="706"/>
      <c r="AP12" s="706"/>
      <c r="AQ12" s="706"/>
      <c r="AR12" s="688"/>
      <c r="AS12" s="706"/>
      <c r="AT12" s="689"/>
      <c r="AU12" s="689"/>
      <c r="AV12" s="689"/>
      <c r="AW12" s="689"/>
      <c r="AX12" s="704"/>
      <c r="AY12" s="689"/>
      <c r="AZ12" s="690"/>
      <c r="BA12" s="691"/>
      <c r="BB12" s="691"/>
      <c r="BC12" s="805"/>
      <c r="BD12" s="706"/>
      <c r="BE12" s="664"/>
      <c r="BF12" s="662"/>
      <c r="BG12" s="734"/>
      <c r="BH12" s="695"/>
      <c r="BI12" s="689"/>
      <c r="BJ12" s="689"/>
      <c r="BK12" s="689"/>
      <c r="BL12" s="689"/>
      <c r="BM12" s="696"/>
      <c r="BN12" s="706"/>
      <c r="BO12" s="756"/>
      <c r="BP12" s="696"/>
      <c r="BQ12" s="694"/>
      <c r="BR12" s="697"/>
      <c r="BS12" s="697"/>
      <c r="BT12" s="695"/>
      <c r="BU12" s="698"/>
      <c r="BV12" s="695"/>
      <c r="BW12" s="698"/>
      <c r="BX12" s="695"/>
      <c r="BY12" s="699"/>
      <c r="BZ12" s="735"/>
      <c r="CA12" s="699"/>
      <c r="CB12" s="688"/>
      <c r="CC12" s="688"/>
      <c r="CD12" s="692"/>
      <c r="CE12" s="700"/>
      <c r="CF12" s="679"/>
      <c r="CG12" s="662"/>
      <c r="CH12" s="697"/>
      <c r="CI12" s="758"/>
      <c r="CJ12" s="810"/>
      <c r="CK12" s="811"/>
      <c r="CL12" s="662"/>
      <c r="CM12" s="624"/>
      <c r="CN12" s="680"/>
      <c r="CO12" s="763"/>
      <c r="CP12" s="765"/>
      <c r="CQ12" s="670"/>
      <c r="CR12" s="681"/>
      <c r="CS12" s="682"/>
      <c r="CT12" s="670"/>
      <c r="CU12" s="682"/>
      <c r="CV12" s="705"/>
      <c r="CW12" s="662"/>
      <c r="CX12" s="678"/>
      <c r="CY12" s="742"/>
      <c r="CZ12" s="664"/>
      <c r="DA12" s="768"/>
      <c r="DB12" s="662"/>
      <c r="DC12" s="702">
        <v>1</v>
      </c>
      <c r="DD12" s="706">
        <v>1</v>
      </c>
      <c r="DE12" s="708"/>
      <c r="DF12" s="702">
        <v>1</v>
      </c>
      <c r="DG12" s="706">
        <v>1</v>
      </c>
      <c r="DH12" s="707">
        <v>1</v>
      </c>
      <c r="DI12" s="702">
        <v>1</v>
      </c>
      <c r="DJ12" s="708"/>
      <c r="DK12" s="707">
        <v>1</v>
      </c>
      <c r="DL12" s="702">
        <v>1</v>
      </c>
      <c r="DM12" s="706">
        <v>1</v>
      </c>
      <c r="DN12" s="707">
        <v>1</v>
      </c>
      <c r="DO12" s="702">
        <v>1</v>
      </c>
      <c r="DP12" s="706">
        <v>1</v>
      </c>
      <c r="DQ12" s="664"/>
      <c r="DR12" s="684">
        <v>1</v>
      </c>
      <c r="DS12" s="670"/>
      <c r="DT12" s="683"/>
      <c r="DU12" s="685"/>
      <c r="DV12" s="724">
        <v>1</v>
      </c>
      <c r="DW12" s="725">
        <v>1</v>
      </c>
      <c r="DX12" s="726">
        <v>1</v>
      </c>
      <c r="DY12" s="727">
        <v>1</v>
      </c>
      <c r="DZ12" s="728">
        <v>1</v>
      </c>
      <c r="EA12" s="724">
        <v>1</v>
      </c>
      <c r="EB12" s="725">
        <v>1</v>
      </c>
      <c r="EC12" s="726">
        <v>1</v>
      </c>
      <c r="ED12" s="727">
        <v>1</v>
      </c>
      <c r="EE12" s="729">
        <v>1</v>
      </c>
      <c r="EF12" s="724">
        <v>1</v>
      </c>
      <c r="EG12" s="725">
        <v>1</v>
      </c>
      <c r="EH12" s="726">
        <v>1</v>
      </c>
      <c r="EI12" s="727">
        <v>1</v>
      </c>
      <c r="EJ12" s="728">
        <v>1</v>
      </c>
      <c r="EK12" s="724">
        <v>1</v>
      </c>
      <c r="EL12" s="725">
        <v>1</v>
      </c>
      <c r="EM12" s="726">
        <v>1</v>
      </c>
      <c r="EN12" s="727">
        <v>1</v>
      </c>
      <c r="EO12" s="729">
        <v>1</v>
      </c>
      <c r="EP12" s="724">
        <v>1</v>
      </c>
      <c r="EQ12" s="725">
        <v>1</v>
      </c>
      <c r="ER12" s="726">
        <v>1</v>
      </c>
      <c r="ES12" s="727">
        <v>1</v>
      </c>
      <c r="ET12" s="728">
        <v>1</v>
      </c>
      <c r="EU12" s="724">
        <v>1</v>
      </c>
      <c r="EV12" s="725">
        <v>1</v>
      </c>
      <c r="EW12" s="726">
        <v>1</v>
      </c>
      <c r="EX12" s="727">
        <v>1</v>
      </c>
      <c r="EY12" s="729">
        <v>1</v>
      </c>
      <c r="EZ12" s="724">
        <v>1</v>
      </c>
      <c r="FA12" s="725">
        <v>1</v>
      </c>
      <c r="FB12" s="726">
        <v>1</v>
      </c>
      <c r="FC12" s="727">
        <v>1</v>
      </c>
      <c r="FD12" s="728">
        <v>1</v>
      </c>
      <c r="FE12" s="724">
        <v>1</v>
      </c>
      <c r="FF12" s="725">
        <v>1</v>
      </c>
      <c r="FG12" s="726">
        <v>1</v>
      </c>
      <c r="FH12" s="727">
        <v>1</v>
      </c>
      <c r="FI12" s="729">
        <v>1</v>
      </c>
      <c r="FJ12" s="724">
        <v>1</v>
      </c>
      <c r="FK12" s="725">
        <v>1</v>
      </c>
      <c r="FL12" s="726">
        <v>1</v>
      </c>
      <c r="FM12" s="727">
        <v>1</v>
      </c>
      <c r="FN12" s="728">
        <v>1</v>
      </c>
      <c r="FO12" s="724">
        <v>1</v>
      </c>
      <c r="FP12" s="725">
        <v>1</v>
      </c>
      <c r="FQ12" s="726">
        <v>1</v>
      </c>
      <c r="FR12" s="727">
        <v>1</v>
      </c>
      <c r="FS12" s="729">
        <v>1</v>
      </c>
      <c r="FT12" s="724">
        <v>1</v>
      </c>
      <c r="FU12" s="725">
        <v>1</v>
      </c>
      <c r="FV12" s="685"/>
      <c r="FW12" s="661"/>
      <c r="FX12" s="661"/>
      <c r="FY12" s="683"/>
      <c r="FZ12" s="664"/>
      <c r="GA12" s="662"/>
      <c r="GC12" s="797"/>
      <c r="GE12" s="662"/>
      <c r="GF12" s="673"/>
      <c r="GG12" s="673"/>
      <c r="GH12" s="668"/>
      <c r="GI12" s="668"/>
      <c r="GJ12" s="668"/>
      <c r="GK12" s="668"/>
      <c r="GL12" s="668"/>
      <c r="GM12" s="670"/>
      <c r="GN12" s="670"/>
      <c r="GO12" s="670"/>
      <c r="GP12" s="670"/>
      <c r="GQ12" s="670"/>
      <c r="GR12" s="670"/>
      <c r="GS12" s="674"/>
      <c r="GT12" s="675"/>
      <c r="GU12" s="675"/>
      <c r="GV12" s="665"/>
      <c r="GW12" s="676"/>
      <c r="GX12" s="664"/>
      <c r="GY12" s="662"/>
      <c r="GZ12" s="662"/>
      <c r="HA12" s="668"/>
      <c r="HB12" s="670"/>
      <c r="HC12" s="670"/>
      <c r="HD12" s="670"/>
      <c r="HE12" s="670"/>
      <c r="HF12" s="664"/>
      <c r="HG12" s="676"/>
      <c r="HH12" s="664"/>
      <c r="HI12" s="662"/>
      <c r="HJ12" s="677"/>
      <c r="HK12" s="677"/>
      <c r="HL12" s="668"/>
      <c r="HM12" s="668"/>
      <c r="HN12" s="668"/>
      <c r="HO12" s="668"/>
      <c r="HP12" s="668"/>
      <c r="HQ12" s="670"/>
      <c r="HR12" s="670"/>
      <c r="HS12" s="665"/>
      <c r="HT12" s="665"/>
      <c r="HU12" s="676"/>
      <c r="HV12" s="686"/>
      <c r="HW12" s="664"/>
      <c r="HX12" s="662"/>
      <c r="HY12" s="677"/>
      <c r="HZ12" s="665"/>
      <c r="IA12" s="670"/>
      <c r="IB12" s="664"/>
      <c r="IC12" s="662"/>
      <c r="ID12" s="677"/>
      <c r="IE12" s="665"/>
      <c r="IF12" s="668"/>
      <c r="IG12" s="678"/>
      <c r="IH12" s="670"/>
      <c r="II12" s="669"/>
      <c r="IJ12" s="664"/>
      <c r="IK12" s="662"/>
      <c r="IL12" s="677"/>
    </row>
    <row r="13" spans="2:256" s="411" customFormat="1" ht="12.75">
      <c r="B13" s="449"/>
      <c r="D13" s="773"/>
      <c r="E13" s="580"/>
      <c r="F13" s="581"/>
      <c r="G13" s="582"/>
      <c r="H13" s="582"/>
      <c r="I13" s="582"/>
      <c r="J13" s="580"/>
      <c r="K13" s="583"/>
      <c r="L13" s="583"/>
      <c r="M13" s="584"/>
      <c r="N13" s="584"/>
      <c r="O13" s="581"/>
      <c r="P13" s="581"/>
      <c r="Q13" s="581"/>
      <c r="R13" s="581"/>
      <c r="S13" s="581"/>
      <c r="T13" s="581"/>
      <c r="U13" s="581"/>
      <c r="V13" s="581"/>
      <c r="W13" s="581"/>
      <c r="X13" s="581"/>
      <c r="Y13" s="581"/>
      <c r="Z13" s="581"/>
      <c r="AA13" s="581"/>
      <c r="AB13" s="642"/>
      <c r="AC13" s="642"/>
      <c r="AD13" s="642"/>
      <c r="AE13" s="581"/>
      <c r="AF13" s="585"/>
      <c r="AG13" s="581"/>
      <c r="AH13" s="585"/>
      <c r="AI13" s="581"/>
      <c r="AJ13" s="585"/>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6"/>
      <c r="CS13" s="581"/>
      <c r="CT13" s="581"/>
      <c r="CU13" s="586"/>
      <c r="CV13" s="581"/>
      <c r="CW13" s="581"/>
      <c r="CX13" s="581"/>
      <c r="CY13" s="721"/>
      <c r="CZ13" s="581"/>
      <c r="DA13" s="581"/>
      <c r="DB13" s="581"/>
      <c r="DC13" s="581"/>
      <c r="DD13" s="581"/>
      <c r="DE13" s="646"/>
      <c r="DF13" s="581"/>
      <c r="DG13" s="581"/>
      <c r="DH13" s="581"/>
      <c r="DI13" s="581"/>
      <c r="DJ13" s="581"/>
      <c r="DK13" s="581"/>
      <c r="DL13" s="581"/>
      <c r="DM13" s="581"/>
      <c r="DN13" s="581"/>
      <c r="DO13" s="581"/>
      <c r="DP13" s="581"/>
      <c r="DQ13" s="581"/>
      <c r="DR13" s="581"/>
      <c r="DS13" s="581"/>
      <c r="DT13" s="581"/>
      <c r="DU13" s="581"/>
      <c r="DV13" s="723"/>
      <c r="DW13" s="723"/>
      <c r="DX13" s="723"/>
      <c r="DY13" s="723"/>
      <c r="DZ13" s="723"/>
      <c r="EA13" s="723"/>
      <c r="EB13" s="723"/>
      <c r="EC13" s="723"/>
      <c r="ED13" s="723"/>
      <c r="EE13" s="723"/>
      <c r="EF13" s="723"/>
      <c r="EG13" s="723"/>
      <c r="EH13" s="723"/>
      <c r="EI13" s="723"/>
      <c r="EJ13" s="723"/>
      <c r="EK13" s="723"/>
      <c r="EL13" s="723"/>
      <c r="EM13" s="723"/>
      <c r="EN13" s="723"/>
      <c r="EO13" s="723"/>
      <c r="EP13" s="723"/>
      <c r="EQ13" s="723"/>
      <c r="ER13" s="723"/>
      <c r="ES13" s="723"/>
      <c r="ET13" s="723"/>
      <c r="EU13" s="723"/>
      <c r="EV13" s="723"/>
      <c r="EW13" s="723"/>
      <c r="EX13" s="723"/>
      <c r="EY13" s="723"/>
      <c r="EZ13" s="723"/>
      <c r="FA13" s="723"/>
      <c r="FB13" s="723"/>
      <c r="FC13" s="723"/>
      <c r="FD13" s="723"/>
      <c r="FE13" s="723"/>
      <c r="FF13" s="723"/>
      <c r="FG13" s="723"/>
      <c r="FH13" s="723"/>
      <c r="FI13" s="723"/>
      <c r="FJ13" s="723"/>
      <c r="FK13" s="723"/>
      <c r="FL13" s="723"/>
      <c r="FM13" s="723"/>
      <c r="FN13" s="723"/>
      <c r="FO13" s="723"/>
      <c r="FP13" s="723"/>
      <c r="FQ13" s="723"/>
      <c r="FR13" s="723"/>
      <c r="FS13" s="723"/>
      <c r="FT13" s="723"/>
      <c r="FU13" s="723"/>
      <c r="FV13" s="581"/>
      <c r="FW13" s="642"/>
      <c r="FX13" s="642"/>
      <c r="FY13" s="581"/>
      <c r="FZ13" s="581"/>
      <c r="GA13" s="581"/>
      <c r="GB13" s="582"/>
      <c r="GC13" s="582"/>
      <c r="GD13" s="582"/>
      <c r="GE13" s="581"/>
      <c r="GF13" s="581"/>
      <c r="GG13" s="581"/>
      <c r="GH13" s="581"/>
      <c r="GI13" s="581"/>
      <c r="GJ13" s="581"/>
      <c r="GK13" s="581"/>
      <c r="GL13" s="581"/>
      <c r="GM13" s="581"/>
      <c r="GN13" s="581"/>
      <c r="GO13" s="581"/>
      <c r="GP13" s="581"/>
      <c r="GQ13" s="581"/>
      <c r="GR13" s="581"/>
      <c r="GS13" s="581"/>
      <c r="GT13" s="581"/>
      <c r="GU13" s="581"/>
      <c r="GV13" s="581"/>
      <c r="GW13" s="581"/>
      <c r="GX13" s="581"/>
      <c r="GY13" s="581"/>
      <c r="GZ13" s="581"/>
      <c r="HA13" s="581"/>
      <c r="HB13" s="581"/>
      <c r="HC13" s="581"/>
      <c r="HD13" s="581"/>
      <c r="HE13" s="581"/>
      <c r="HF13" s="581"/>
      <c r="HG13" s="581"/>
      <c r="HH13" s="581"/>
      <c r="HI13" s="581"/>
      <c r="HJ13" s="581"/>
      <c r="HK13" s="581"/>
      <c r="HL13" s="581"/>
      <c r="HM13" s="581"/>
      <c r="HN13" s="581"/>
      <c r="HO13" s="581"/>
      <c r="HP13" s="581"/>
      <c r="HQ13" s="581"/>
      <c r="HR13" s="581"/>
      <c r="HS13" s="581"/>
      <c r="HT13" s="581"/>
      <c r="HU13" s="581"/>
      <c r="HV13" s="581"/>
      <c r="HW13" s="581"/>
      <c r="HX13" s="581"/>
      <c r="HY13" s="581"/>
      <c r="HZ13" s="581"/>
      <c r="IA13" s="581"/>
      <c r="IB13" s="581"/>
      <c r="IC13" s="581"/>
      <c r="ID13" s="581"/>
      <c r="IE13" s="581"/>
      <c r="IF13" s="581"/>
      <c r="IG13" s="581"/>
      <c r="IH13" s="581"/>
      <c r="II13" s="581"/>
      <c r="IJ13" s="581"/>
      <c r="IK13" s="581"/>
      <c r="IL13" s="581"/>
      <c r="IM13" s="582"/>
      <c r="IN13" s="582"/>
      <c r="IO13" s="582"/>
      <c r="IP13" s="257"/>
      <c r="IQ13" s="257"/>
      <c r="IR13" s="257"/>
      <c r="IS13" s="257"/>
      <c r="IT13" s="257"/>
      <c r="IU13" s="257"/>
      <c r="IV13" s="257"/>
    </row>
    <row r="14" spans="2:246" ht="58.5">
      <c r="B14" s="731">
        <v>2016</v>
      </c>
      <c r="C14" s="938">
        <v>1</v>
      </c>
      <c r="D14" s="774" t="s">
        <v>28</v>
      </c>
      <c r="E14" s="260" t="s">
        <v>266</v>
      </c>
      <c r="F14" s="229"/>
      <c r="G14" s="630"/>
      <c r="H14" s="630"/>
      <c r="I14" s="713">
        <v>1</v>
      </c>
      <c r="J14" s="613"/>
      <c r="K14" s="625"/>
      <c r="L14" s="625"/>
      <c r="M14" s="613"/>
      <c r="N14" s="613"/>
      <c r="O14" s="610"/>
      <c r="P14" s="611"/>
      <c r="Q14" s="539">
        <v>1</v>
      </c>
      <c r="R14" s="539">
        <v>3</v>
      </c>
      <c r="S14" s="613">
        <v>0</v>
      </c>
      <c r="T14" s="611"/>
      <c r="U14" s="630">
        <v>1</v>
      </c>
      <c r="V14" s="630">
        <v>3</v>
      </c>
      <c r="W14" s="713">
        <v>1</v>
      </c>
      <c r="X14" s="611"/>
      <c r="Y14" s="611">
        <v>485</v>
      </c>
      <c r="Z14" s="614">
        <v>4</v>
      </c>
      <c r="AA14" s="611">
        <v>20</v>
      </c>
      <c r="AB14" s="754">
        <f aca="true" t="shared" si="26" ref="AB14:AB31">IF(OR(AA14="",AA14=0),"",RANK(AA14,AA$13:AA$75,))</f>
        <v>15</v>
      </c>
      <c r="AC14" s="755">
        <f aca="true" t="shared" si="27" ref="AC14:AC31">IF(SUM(Z14:AA14)=0,"",SUM(Z14:AA14)/Y14)</f>
        <v>0.049484536082474224</v>
      </c>
      <c r="AD14" s="754">
        <f aca="true" t="shared" si="28" ref="AD14:AD31">IF(OR(AC14="",AC14=0),"",RANK(AC14,AC$13:AC$75,))</f>
        <v>23</v>
      </c>
      <c r="AE14" s="750" t="s">
        <v>771</v>
      </c>
      <c r="AF14" s="714"/>
      <c r="AG14" s="750" t="s">
        <v>764</v>
      </c>
      <c r="AH14" s="714"/>
      <c r="AI14" s="750" t="s">
        <v>764</v>
      </c>
      <c r="AJ14" s="714"/>
      <c r="AK14" s="610"/>
      <c r="AL14" s="611"/>
      <c r="AM14" s="615"/>
      <c r="AN14" s="615"/>
      <c r="AO14" s="615"/>
      <c r="AP14" s="615"/>
      <c r="AQ14" s="615"/>
      <c r="AR14" s="688">
        <v>1</v>
      </c>
      <c r="AS14" s="615"/>
      <c r="AT14" s="615"/>
      <c r="AU14" s="615"/>
      <c r="AV14" s="615"/>
      <c r="AW14" s="615"/>
      <c r="AX14" s="615"/>
      <c r="AY14" s="615"/>
      <c r="AZ14" s="615"/>
      <c r="BA14" s="615"/>
      <c r="BB14" s="615"/>
      <c r="BC14" s="615"/>
      <c r="BD14" s="615"/>
      <c r="BE14" s="611"/>
      <c r="BF14" s="611"/>
      <c r="BG14" s="615"/>
      <c r="BH14" s="695">
        <v>1</v>
      </c>
      <c r="BI14" s="615"/>
      <c r="BJ14" s="615"/>
      <c r="BK14" s="615"/>
      <c r="BL14" s="615"/>
      <c r="BM14" s="615"/>
      <c r="BN14" s="615"/>
      <c r="BO14" s="756">
        <v>1</v>
      </c>
      <c r="BP14" s="611"/>
      <c r="BQ14" s="611"/>
      <c r="BR14" s="615"/>
      <c r="BS14" s="615"/>
      <c r="BT14" s="615"/>
      <c r="BU14" s="615"/>
      <c r="BV14" s="695">
        <v>1</v>
      </c>
      <c r="BW14" s="615"/>
      <c r="BX14" s="615"/>
      <c r="BY14" s="615"/>
      <c r="BZ14" s="615"/>
      <c r="CA14" s="615"/>
      <c r="CB14" s="615"/>
      <c r="CC14" s="615"/>
      <c r="CD14" s="615"/>
      <c r="CE14" s="615"/>
      <c r="CF14" s="679"/>
      <c r="CG14" s="611"/>
      <c r="CH14" s="697">
        <v>0.7</v>
      </c>
      <c r="CI14" s="758" t="s">
        <v>928</v>
      </c>
      <c r="CJ14" s="760" t="s">
        <v>929</v>
      </c>
      <c r="CK14" s="611"/>
      <c r="CL14" s="611"/>
      <c r="CM14" s="624">
        <v>0.05</v>
      </c>
      <c r="CN14" s="769"/>
      <c r="CO14" s="763" t="s">
        <v>930</v>
      </c>
      <c r="CP14" s="764" t="s">
        <v>931</v>
      </c>
      <c r="CQ14" s="616"/>
      <c r="CR14" s="616"/>
      <c r="CS14" s="615"/>
      <c r="CT14" s="616"/>
      <c r="CU14" s="616"/>
      <c r="CV14" s="705"/>
      <c r="CW14" s="611"/>
      <c r="CX14" s="612"/>
      <c r="CY14" s="722"/>
      <c r="CZ14" s="615"/>
      <c r="DA14" s="768" t="s">
        <v>932</v>
      </c>
      <c r="DB14" s="611"/>
      <c r="DC14" s="702">
        <v>1</v>
      </c>
      <c r="DD14" s="706">
        <v>0.5</v>
      </c>
      <c r="DE14" s="647"/>
      <c r="DF14" s="702">
        <v>1</v>
      </c>
      <c r="DG14" s="706">
        <v>1</v>
      </c>
      <c r="DH14" s="707">
        <v>1</v>
      </c>
      <c r="DI14" s="702">
        <v>1</v>
      </c>
      <c r="DJ14" s="647"/>
      <c r="DK14" s="707">
        <v>1</v>
      </c>
      <c r="DL14" s="702">
        <v>1</v>
      </c>
      <c r="DM14" s="706">
        <v>1</v>
      </c>
      <c r="DN14" s="707">
        <v>1</v>
      </c>
      <c r="DO14" s="702">
        <v>1</v>
      </c>
      <c r="DP14" s="615"/>
      <c r="DQ14" s="611"/>
      <c r="DR14" s="684">
        <v>1</v>
      </c>
      <c r="DS14" s="615"/>
      <c r="DT14" s="611"/>
      <c r="DU14" s="712"/>
      <c r="DV14" s="730"/>
      <c r="DW14" s="725">
        <v>1</v>
      </c>
      <c r="DX14" s="726">
        <v>1</v>
      </c>
      <c r="DY14" s="730"/>
      <c r="DZ14" s="728"/>
      <c r="EA14" s="730"/>
      <c r="EB14" s="730"/>
      <c r="EC14" s="730"/>
      <c r="ED14" s="730"/>
      <c r="EE14" s="729"/>
      <c r="EF14" s="730"/>
      <c r="EG14" s="730"/>
      <c r="EH14" s="730"/>
      <c r="EI14" s="730"/>
      <c r="EJ14" s="728"/>
      <c r="EK14" s="730"/>
      <c r="EL14" s="730"/>
      <c r="EM14" s="730"/>
      <c r="EN14" s="730"/>
      <c r="EO14" s="729"/>
      <c r="EP14" s="730"/>
      <c r="EQ14" s="730"/>
      <c r="ER14" s="730"/>
      <c r="ES14" s="727">
        <v>1</v>
      </c>
      <c r="ET14" s="728"/>
      <c r="EU14" s="724">
        <v>1</v>
      </c>
      <c r="EV14" s="730"/>
      <c r="EW14" s="726">
        <v>1</v>
      </c>
      <c r="EX14" s="730"/>
      <c r="EY14" s="729"/>
      <c r="EZ14" s="730"/>
      <c r="FA14" s="730"/>
      <c r="FB14" s="730"/>
      <c r="FC14" s="730"/>
      <c r="FD14" s="728"/>
      <c r="FE14" s="724">
        <v>1</v>
      </c>
      <c r="FF14" s="730"/>
      <c r="FG14" s="730"/>
      <c r="FH14" s="730"/>
      <c r="FI14" s="729"/>
      <c r="FJ14" s="730"/>
      <c r="FK14" s="730"/>
      <c r="FL14" s="730"/>
      <c r="FM14" s="730"/>
      <c r="FN14" s="728"/>
      <c r="FO14" s="730"/>
      <c r="FP14" s="725">
        <v>1</v>
      </c>
      <c r="FQ14" s="730"/>
      <c r="FR14" s="730"/>
      <c r="FS14" s="729"/>
      <c r="FT14" s="730"/>
      <c r="FU14" s="730"/>
      <c r="FV14" s="712"/>
      <c r="FW14" s="709">
        <f aca="true" t="shared" si="29" ref="FW14:FW34">IF(COUNT(DU14:FV14)&lt;1,"- -",COUNT(DU14:FV14))</f>
        <v>7</v>
      </c>
      <c r="FX14" s="709" t="str">
        <f aca="true" t="shared" si="30" ref="FX14:FX45">IF(I14=1,"yes","- -")</f>
        <v>yes</v>
      </c>
      <c r="FY14" s="615"/>
      <c r="FZ14" s="611"/>
      <c r="GA14" s="611"/>
      <c r="GB14" s="539"/>
      <c r="GC14" s="265"/>
      <c r="GE14" s="229"/>
      <c r="GF14" s="403">
        <f aca="true" t="shared" si="31" ref="GF14:GO15">IF(AM14="","",AM14*$AA14)</f>
      </c>
      <c r="GG14" s="403">
        <f t="shared" si="31"/>
      </c>
      <c r="GH14" s="403">
        <f t="shared" si="31"/>
      </c>
      <c r="GI14" s="403">
        <f t="shared" si="31"/>
      </c>
      <c r="GJ14" s="403">
        <f t="shared" si="31"/>
      </c>
      <c r="GK14" s="403">
        <f t="shared" si="31"/>
        <v>20</v>
      </c>
      <c r="GL14" s="403">
        <f t="shared" si="31"/>
      </c>
      <c r="GM14" s="403">
        <f t="shared" si="31"/>
      </c>
      <c r="GN14" s="403">
        <f t="shared" si="31"/>
      </c>
      <c r="GO14" s="403">
        <f t="shared" si="31"/>
      </c>
      <c r="GP14" s="403">
        <f aca="true" t="shared" si="32" ref="GP14:GY15">IF(AW14="","",AW14*$AA14)</f>
      </c>
      <c r="GQ14" s="403">
        <f t="shared" si="32"/>
      </c>
      <c r="GR14" s="403">
        <f t="shared" si="32"/>
      </c>
      <c r="GS14" s="403">
        <f t="shared" si="32"/>
      </c>
      <c r="GT14" s="403">
        <f t="shared" si="32"/>
      </c>
      <c r="GU14" s="403">
        <f t="shared" si="32"/>
      </c>
      <c r="GV14" s="403">
        <f t="shared" si="32"/>
      </c>
      <c r="GW14" s="403">
        <f t="shared" si="32"/>
      </c>
      <c r="GX14" s="403">
        <f t="shared" si="32"/>
      </c>
      <c r="GY14" s="403">
        <f t="shared" si="32"/>
      </c>
      <c r="GZ14" s="403">
        <f aca="true" t="shared" si="33" ref="GZ14:HG15">IF(BG14="","",BG14*$AA14)</f>
      </c>
      <c r="HA14" s="403">
        <f t="shared" si="33"/>
        <v>20</v>
      </c>
      <c r="HB14" s="403">
        <f t="shared" si="33"/>
      </c>
      <c r="HC14" s="403">
        <f t="shared" si="33"/>
      </c>
      <c r="HD14" s="403">
        <f t="shared" si="33"/>
      </c>
      <c r="HE14" s="403">
        <f t="shared" si="33"/>
      </c>
      <c r="HF14" s="403">
        <f t="shared" si="33"/>
      </c>
      <c r="HG14" s="403">
        <f t="shared" si="33"/>
      </c>
      <c r="HH14" s="403">
        <f aca="true" t="shared" si="34" ref="HH14:HQ15">IF(BP14="","",BP14*$AA14)</f>
      </c>
      <c r="HI14" s="403">
        <f t="shared" si="34"/>
      </c>
      <c r="HJ14" s="403">
        <f t="shared" si="34"/>
      </c>
      <c r="HK14" s="403">
        <f t="shared" si="34"/>
      </c>
      <c r="HL14" s="403">
        <f t="shared" si="34"/>
      </c>
      <c r="HM14" s="403">
        <f t="shared" si="34"/>
      </c>
      <c r="HN14" s="403">
        <f t="shared" si="34"/>
        <v>20</v>
      </c>
      <c r="HO14" s="403">
        <f t="shared" si="34"/>
      </c>
      <c r="HP14" s="403">
        <f t="shared" si="34"/>
      </c>
      <c r="HQ14" s="403">
        <f t="shared" si="34"/>
      </c>
      <c r="HR14" s="403">
        <f aca="true" t="shared" si="35" ref="HR14:IA15">IF(CA14="","",CA14*$AA14)</f>
      </c>
      <c r="HS14" s="403">
        <f t="shared" si="35"/>
      </c>
      <c r="HT14" s="403">
        <f t="shared" si="35"/>
      </c>
      <c r="HU14" s="403">
        <f t="shared" si="35"/>
      </c>
      <c r="HV14" s="403">
        <f t="shared" si="35"/>
      </c>
      <c r="HW14" s="403">
        <f t="shared" si="35"/>
      </c>
      <c r="HX14" s="403">
        <f t="shared" si="35"/>
      </c>
      <c r="HY14" s="403">
        <f t="shared" si="35"/>
        <v>14</v>
      </c>
      <c r="HZ14" s="403" t="e">
        <f t="shared" si="35"/>
        <v>#VALUE!</v>
      </c>
      <c r="IA14" s="403" t="e">
        <f t="shared" si="35"/>
        <v>#VALUE!</v>
      </c>
      <c r="IB14" s="403">
        <f aca="true" t="shared" si="36" ref="IB14:II15">IF(CK14="","",CK14*$AA14)</f>
      </c>
      <c r="IC14" s="403">
        <f t="shared" si="36"/>
      </c>
      <c r="ID14" s="403">
        <f t="shared" si="36"/>
        <v>1</v>
      </c>
      <c r="IE14" s="403">
        <f t="shared" si="36"/>
      </c>
      <c r="IF14" s="403" t="e">
        <f t="shared" si="36"/>
        <v>#VALUE!</v>
      </c>
      <c r="IG14" s="403" t="e">
        <f t="shared" si="36"/>
        <v>#VALUE!</v>
      </c>
      <c r="IH14" s="403">
        <f t="shared" si="36"/>
      </c>
      <c r="II14" s="403">
        <f t="shared" si="36"/>
      </c>
      <c r="IJ14" s="403">
        <f>IF(CV14="","",CV14*$AA14)</f>
      </c>
      <c r="IK14" s="403" t="e">
        <f>IF(#REF!="","",#REF!*$AA14)</f>
        <v>#REF!</v>
      </c>
      <c r="IL14" s="403">
        <f>IF(DC14="","",DC14*$AA14)</f>
        <v>20</v>
      </c>
    </row>
    <row r="15" spans="2:246" ht="12.75">
      <c r="B15" s="731">
        <v>2016</v>
      </c>
      <c r="C15" s="938">
        <v>1</v>
      </c>
      <c r="D15" s="775" t="s">
        <v>143</v>
      </c>
      <c r="E15" s="260" t="s">
        <v>266</v>
      </c>
      <c r="F15" s="229"/>
      <c r="G15" s="630">
        <v>1</v>
      </c>
      <c r="H15" s="630">
        <v>5</v>
      </c>
      <c r="I15" s="820">
        <v>1</v>
      </c>
      <c r="J15" s="558"/>
      <c r="K15" s="558"/>
      <c r="L15" s="558"/>
      <c r="M15" s="558"/>
      <c r="N15" s="558"/>
      <c r="O15" s="610"/>
      <c r="P15" s="611"/>
      <c r="Q15" s="539">
        <v>1</v>
      </c>
      <c r="R15" s="539">
        <v>5</v>
      </c>
      <c r="S15" s="558">
        <v>1</v>
      </c>
      <c r="T15" s="611"/>
      <c r="U15" s="630">
        <v>1</v>
      </c>
      <c r="V15" s="630">
        <v>4</v>
      </c>
      <c r="W15" s="713">
        <v>1</v>
      </c>
      <c r="X15" s="611"/>
      <c r="Y15" s="611">
        <v>1400</v>
      </c>
      <c r="Z15" s="614">
        <v>12</v>
      </c>
      <c r="AA15" s="611">
        <v>75</v>
      </c>
      <c r="AB15" s="754">
        <f t="shared" si="26"/>
        <v>6</v>
      </c>
      <c r="AC15" s="755">
        <f t="shared" si="27"/>
        <v>0.062142857142857146</v>
      </c>
      <c r="AD15" s="754">
        <f t="shared" si="28"/>
        <v>11</v>
      </c>
      <c r="AE15" s="750" t="s">
        <v>772</v>
      </c>
      <c r="AF15" s="714">
        <v>0.5</v>
      </c>
      <c r="AG15" s="750" t="s">
        <v>772</v>
      </c>
      <c r="AH15" s="714"/>
      <c r="AI15" s="750" t="s">
        <v>772</v>
      </c>
      <c r="AJ15" s="714"/>
      <c r="AK15" s="610"/>
      <c r="AL15" s="611"/>
      <c r="AM15" s="615"/>
      <c r="AN15" s="615"/>
      <c r="AO15" s="615"/>
      <c r="AP15" s="615"/>
      <c r="AQ15" s="615"/>
      <c r="AR15" s="615"/>
      <c r="AS15" s="615"/>
      <c r="AT15" s="615"/>
      <c r="AU15" s="615"/>
      <c r="AV15" s="615"/>
      <c r="AW15" s="615"/>
      <c r="AX15" s="704">
        <v>1</v>
      </c>
      <c r="AY15" s="615"/>
      <c r="AZ15" s="615"/>
      <c r="BA15" s="615"/>
      <c r="BB15" s="615"/>
      <c r="BC15" s="615"/>
      <c r="BD15" s="615"/>
      <c r="BE15" s="611"/>
      <c r="BF15" s="611"/>
      <c r="BG15" s="734">
        <v>1</v>
      </c>
      <c r="BH15" s="615"/>
      <c r="BI15" s="615"/>
      <c r="BJ15" s="689">
        <v>1</v>
      </c>
      <c r="BK15" s="615"/>
      <c r="BL15" s="615"/>
      <c r="BM15" s="615"/>
      <c r="BN15" s="615"/>
      <c r="BO15" s="615"/>
      <c r="BP15" s="611"/>
      <c r="BQ15" s="611"/>
      <c r="BR15" s="615"/>
      <c r="BS15" s="615"/>
      <c r="BT15" s="615"/>
      <c r="BU15" s="615"/>
      <c r="BV15" s="615"/>
      <c r="BW15" s="615"/>
      <c r="BX15" s="615"/>
      <c r="BY15" s="699">
        <v>1</v>
      </c>
      <c r="BZ15" s="615"/>
      <c r="CA15" s="615"/>
      <c r="CB15" s="615"/>
      <c r="CC15" s="615"/>
      <c r="CD15" s="615"/>
      <c r="CE15" s="615"/>
      <c r="CF15" s="679"/>
      <c r="CG15" s="611"/>
      <c r="CH15" s="615"/>
      <c r="CI15" s="343"/>
      <c r="CJ15" s="759"/>
      <c r="CK15" s="611"/>
      <c r="CL15" s="611"/>
      <c r="CM15" s="615"/>
      <c r="CN15" s="615"/>
      <c r="CO15" s="615"/>
      <c r="CP15" s="615"/>
      <c r="CQ15" s="616"/>
      <c r="CR15" s="616"/>
      <c r="CS15" s="615"/>
      <c r="CT15" s="616"/>
      <c r="CU15" s="616"/>
      <c r="CV15" s="705"/>
      <c r="CW15" s="611"/>
      <c r="CX15" s="678">
        <v>1</v>
      </c>
      <c r="CY15" s="722"/>
      <c r="CZ15" s="615"/>
      <c r="DA15" s="759"/>
      <c r="DB15" s="611"/>
      <c r="DC15" s="702">
        <v>1</v>
      </c>
      <c r="DD15" s="615"/>
      <c r="DE15" s="647"/>
      <c r="DF15" s="702">
        <v>1</v>
      </c>
      <c r="DG15" s="706">
        <v>1</v>
      </c>
      <c r="DH15" s="707">
        <v>1</v>
      </c>
      <c r="DI15" s="615"/>
      <c r="DJ15" s="647"/>
      <c r="DK15" s="615"/>
      <c r="DL15" s="615"/>
      <c r="DM15" s="615"/>
      <c r="DN15" s="615"/>
      <c r="DO15" s="615"/>
      <c r="DP15" s="615"/>
      <c r="DQ15" s="611"/>
      <c r="DR15" s="684">
        <v>1</v>
      </c>
      <c r="DS15" s="615"/>
      <c r="DT15" s="814" t="s">
        <v>1008</v>
      </c>
      <c r="DU15" s="712"/>
      <c r="DV15" s="724">
        <v>1</v>
      </c>
      <c r="DW15" s="730"/>
      <c r="DX15" s="730"/>
      <c r="DY15" s="730"/>
      <c r="DZ15" s="728">
        <v>1</v>
      </c>
      <c r="EA15" s="724">
        <v>1</v>
      </c>
      <c r="EB15" s="730"/>
      <c r="EC15" s="730"/>
      <c r="ED15" s="730"/>
      <c r="EE15" s="729"/>
      <c r="EF15" s="730"/>
      <c r="EG15" s="725">
        <v>1</v>
      </c>
      <c r="EH15" s="730"/>
      <c r="EI15" s="727">
        <v>1</v>
      </c>
      <c r="EJ15" s="728">
        <v>1</v>
      </c>
      <c r="EK15" s="724">
        <v>1</v>
      </c>
      <c r="EL15" s="730"/>
      <c r="EM15" s="730"/>
      <c r="EN15" s="730"/>
      <c r="EO15" s="729"/>
      <c r="EP15" s="730"/>
      <c r="EQ15" s="730"/>
      <c r="ER15" s="730"/>
      <c r="ES15" s="730"/>
      <c r="ET15" s="728"/>
      <c r="EU15" s="730"/>
      <c r="EV15" s="725">
        <v>1</v>
      </c>
      <c r="EW15" s="730"/>
      <c r="EX15" s="730"/>
      <c r="EY15" s="729"/>
      <c r="EZ15" s="730"/>
      <c r="FA15" s="730"/>
      <c r="FB15" s="730"/>
      <c r="FC15" s="730"/>
      <c r="FD15" s="728"/>
      <c r="FE15" s="730"/>
      <c r="FF15" s="730"/>
      <c r="FG15" s="730"/>
      <c r="FH15" s="727">
        <v>1</v>
      </c>
      <c r="FI15" s="729">
        <v>1</v>
      </c>
      <c r="FJ15" s="730"/>
      <c r="FK15" s="730"/>
      <c r="FL15" s="730"/>
      <c r="FM15" s="730"/>
      <c r="FN15" s="728"/>
      <c r="FO15" s="730"/>
      <c r="FP15" s="730"/>
      <c r="FQ15" s="730"/>
      <c r="FR15" s="730"/>
      <c r="FS15" s="729"/>
      <c r="FT15" s="730"/>
      <c r="FU15" s="730"/>
      <c r="FV15" s="712"/>
      <c r="FW15" s="709">
        <f t="shared" si="29"/>
        <v>10</v>
      </c>
      <c r="FX15" s="709" t="str">
        <f t="shared" si="30"/>
        <v>yes</v>
      </c>
      <c r="FY15" s="615"/>
      <c r="FZ15" s="611"/>
      <c r="GA15" s="611"/>
      <c r="GB15" s="539"/>
      <c r="GC15" s="265"/>
      <c r="GE15" s="229"/>
      <c r="GF15" s="403">
        <f t="shared" si="31"/>
      </c>
      <c r="GG15" s="403">
        <f t="shared" si="31"/>
      </c>
      <c r="GH15" s="403">
        <f t="shared" si="31"/>
      </c>
      <c r="GI15" s="403">
        <f t="shared" si="31"/>
      </c>
      <c r="GJ15" s="403">
        <f t="shared" si="31"/>
      </c>
      <c r="GK15" s="403">
        <f t="shared" si="31"/>
      </c>
      <c r="GL15" s="403">
        <f t="shared" si="31"/>
      </c>
      <c r="GM15" s="403">
        <f t="shared" si="31"/>
      </c>
      <c r="GN15" s="403">
        <f t="shared" si="31"/>
      </c>
      <c r="GO15" s="403">
        <f t="shared" si="31"/>
      </c>
      <c r="GP15" s="403">
        <f t="shared" si="32"/>
      </c>
      <c r="GQ15" s="403">
        <f t="shared" si="32"/>
        <v>75</v>
      </c>
      <c r="GR15" s="403">
        <f t="shared" si="32"/>
      </c>
      <c r="GS15" s="403">
        <f t="shared" si="32"/>
      </c>
      <c r="GT15" s="403">
        <f t="shared" si="32"/>
      </c>
      <c r="GU15" s="403">
        <f t="shared" si="32"/>
      </c>
      <c r="GV15" s="403">
        <f t="shared" si="32"/>
      </c>
      <c r="GW15" s="403">
        <f t="shared" si="32"/>
      </c>
      <c r="GX15" s="403">
        <f t="shared" si="32"/>
      </c>
      <c r="GY15" s="403">
        <f t="shared" si="32"/>
      </c>
      <c r="GZ15" s="403">
        <f t="shared" si="33"/>
        <v>75</v>
      </c>
      <c r="HA15" s="403">
        <f t="shared" si="33"/>
      </c>
      <c r="HB15" s="403">
        <f t="shared" si="33"/>
      </c>
      <c r="HC15" s="403">
        <f t="shared" si="33"/>
        <v>75</v>
      </c>
      <c r="HD15" s="403">
        <f t="shared" si="33"/>
      </c>
      <c r="HE15" s="403">
        <f t="shared" si="33"/>
      </c>
      <c r="HF15" s="403">
        <f t="shared" si="33"/>
      </c>
      <c r="HG15" s="403">
        <f t="shared" si="33"/>
      </c>
      <c r="HH15" s="403">
        <f t="shared" si="34"/>
      </c>
      <c r="HI15" s="403">
        <f t="shared" si="34"/>
      </c>
      <c r="HJ15" s="403">
        <f t="shared" si="34"/>
      </c>
      <c r="HK15" s="403">
        <f t="shared" si="34"/>
      </c>
      <c r="HL15" s="403">
        <f t="shared" si="34"/>
      </c>
      <c r="HM15" s="403">
        <f t="shared" si="34"/>
      </c>
      <c r="HN15" s="403">
        <f t="shared" si="34"/>
      </c>
      <c r="HO15" s="403">
        <f t="shared" si="34"/>
      </c>
      <c r="HP15" s="403">
        <f t="shared" si="34"/>
      </c>
      <c r="HQ15" s="403">
        <f t="shared" si="34"/>
        <v>75</v>
      </c>
      <c r="HR15" s="403">
        <f t="shared" si="35"/>
      </c>
      <c r="HS15" s="403">
        <f t="shared" si="35"/>
      </c>
      <c r="HT15" s="403">
        <f t="shared" si="35"/>
      </c>
      <c r="HU15" s="403">
        <f t="shared" si="35"/>
      </c>
      <c r="HV15" s="403">
        <f t="shared" si="35"/>
      </c>
      <c r="HW15" s="403">
        <f t="shared" si="35"/>
      </c>
      <c r="HX15" s="403">
        <f t="shared" si="35"/>
      </c>
      <c r="HY15" s="403">
        <f t="shared" si="35"/>
      </c>
      <c r="HZ15" s="403">
        <f t="shared" si="35"/>
      </c>
      <c r="IA15" s="403">
        <f t="shared" si="35"/>
      </c>
      <c r="IB15" s="403">
        <f t="shared" si="36"/>
      </c>
      <c r="IC15" s="403">
        <f t="shared" si="36"/>
      </c>
      <c r="ID15" s="403">
        <f t="shared" si="36"/>
      </c>
      <c r="IE15" s="403">
        <f t="shared" si="36"/>
      </c>
      <c r="IF15" s="403">
        <f t="shared" si="36"/>
      </c>
      <c r="IG15" s="403">
        <f t="shared" si="36"/>
      </c>
      <c r="IH15" s="403">
        <f t="shared" si="36"/>
      </c>
      <c r="II15" s="403">
        <f t="shared" si="36"/>
      </c>
      <c r="IJ15" s="403">
        <f>IF(CV15="","",CV15*$AA15)</f>
      </c>
      <c r="IK15" s="403" t="e">
        <f>IF(#REF!="","",#REF!*$AA15)</f>
        <v>#REF!</v>
      </c>
      <c r="IL15" s="403">
        <f>IF(DC15="","",DC15*$AA15)</f>
        <v>75</v>
      </c>
    </row>
    <row r="16" spans="2:246" ht="12.75">
      <c r="B16" s="731">
        <v>2016</v>
      </c>
      <c r="C16" s="938">
        <v>1</v>
      </c>
      <c r="D16" s="777" t="s">
        <v>736</v>
      </c>
      <c r="E16" s="260" t="s">
        <v>266</v>
      </c>
      <c r="F16" s="229"/>
      <c r="G16" s="539">
        <v>1</v>
      </c>
      <c r="H16" s="539">
        <v>4</v>
      </c>
      <c r="I16" s="539">
        <v>1</v>
      </c>
      <c r="J16" s="612" t="s">
        <v>290</v>
      </c>
      <c r="K16" s="618"/>
      <c r="L16" s="618"/>
      <c r="M16" s="612"/>
      <c r="N16" s="612"/>
      <c r="O16" s="610"/>
      <c r="P16" s="611"/>
      <c r="Q16" s="539"/>
      <c r="R16" s="539"/>
      <c r="S16" s="539"/>
      <c r="T16" s="611"/>
      <c r="U16" s="539"/>
      <c r="V16" s="539"/>
      <c r="W16" s="539"/>
      <c r="X16" s="611"/>
      <c r="Y16" s="611">
        <v>200</v>
      </c>
      <c r="Z16" s="611">
        <v>6</v>
      </c>
      <c r="AA16" s="611">
        <v>9</v>
      </c>
      <c r="AB16" s="754">
        <f t="shared" si="26"/>
        <v>24</v>
      </c>
      <c r="AC16" s="755">
        <f t="shared" si="27"/>
        <v>0.075</v>
      </c>
      <c r="AD16" s="754">
        <f t="shared" si="28"/>
        <v>8</v>
      </c>
      <c r="AE16" s="710" t="s">
        <v>771</v>
      </c>
      <c r="AF16" s="714"/>
      <c r="AG16" s="710" t="s">
        <v>771</v>
      </c>
      <c r="AH16" s="714"/>
      <c r="AI16" s="710" t="s">
        <v>772</v>
      </c>
      <c r="AJ16" s="714">
        <v>0.5</v>
      </c>
      <c r="AK16" s="619"/>
      <c r="AL16" s="611"/>
      <c r="AM16" s="615"/>
      <c r="AN16" s="615"/>
      <c r="AO16" s="615"/>
      <c r="AP16" s="615"/>
      <c r="AQ16" s="615"/>
      <c r="AR16" s="615"/>
      <c r="AS16" s="615"/>
      <c r="AT16" s="615"/>
      <c r="AU16" s="615"/>
      <c r="AV16" s="689">
        <v>1</v>
      </c>
      <c r="AW16" s="615"/>
      <c r="AX16" s="615"/>
      <c r="AY16" s="615"/>
      <c r="AZ16" s="615"/>
      <c r="BA16" s="615"/>
      <c r="BB16" s="615"/>
      <c r="BC16" s="615"/>
      <c r="BD16" s="615"/>
      <c r="BE16" s="620"/>
      <c r="BF16" s="611"/>
      <c r="BG16" s="734">
        <v>1</v>
      </c>
      <c r="BH16" s="615"/>
      <c r="BI16" s="615"/>
      <c r="BJ16" s="689">
        <v>1</v>
      </c>
      <c r="BK16" s="615"/>
      <c r="BL16" s="615"/>
      <c r="BM16" s="615"/>
      <c r="BN16" s="615"/>
      <c r="BO16" s="615"/>
      <c r="BP16" s="620"/>
      <c r="BQ16" s="611"/>
      <c r="BR16" s="615"/>
      <c r="BS16" s="615"/>
      <c r="BT16" s="615"/>
      <c r="BU16" s="615"/>
      <c r="BV16" s="615"/>
      <c r="BW16" s="615"/>
      <c r="BX16" s="615"/>
      <c r="BY16" s="615"/>
      <c r="BZ16" s="735">
        <v>1</v>
      </c>
      <c r="CA16" s="615"/>
      <c r="CB16" s="615"/>
      <c r="CC16" s="615"/>
      <c r="CD16" s="615"/>
      <c r="CE16" s="615"/>
      <c r="CF16" s="679"/>
      <c r="CG16" s="611"/>
      <c r="CH16" s="615"/>
      <c r="CI16" s="615"/>
      <c r="CJ16" s="615"/>
      <c r="CK16" s="611"/>
      <c r="CL16" s="611"/>
      <c r="CM16" s="615"/>
      <c r="CN16" s="615"/>
      <c r="CO16" s="615"/>
      <c r="CP16" s="615"/>
      <c r="CQ16" s="615"/>
      <c r="CR16" s="616"/>
      <c r="CS16" s="615"/>
      <c r="CT16" s="615"/>
      <c r="CU16" s="616"/>
      <c r="CV16" s="705"/>
      <c r="CW16" s="611"/>
      <c r="CX16" s="615"/>
      <c r="CY16" s="722"/>
      <c r="CZ16" s="615"/>
      <c r="DA16" s="611"/>
      <c r="DB16" s="611"/>
      <c r="DC16" s="702">
        <v>1</v>
      </c>
      <c r="DD16" s="706">
        <v>1</v>
      </c>
      <c r="DE16" s="708"/>
      <c r="DF16" s="702">
        <v>1</v>
      </c>
      <c r="DG16" s="706">
        <v>1</v>
      </c>
      <c r="DH16" s="707">
        <v>0.75</v>
      </c>
      <c r="DI16" s="615"/>
      <c r="DJ16" s="708"/>
      <c r="DK16" s="615"/>
      <c r="DL16" s="615"/>
      <c r="DM16" s="615"/>
      <c r="DN16" s="615"/>
      <c r="DO16" s="702">
        <v>1</v>
      </c>
      <c r="DP16" s="615"/>
      <c r="DQ16" s="611"/>
      <c r="DR16" s="615"/>
      <c r="DS16" s="615"/>
      <c r="DT16" s="620"/>
      <c r="DU16" s="712"/>
      <c r="DV16" s="724">
        <v>1</v>
      </c>
      <c r="DW16" s="725">
        <v>1</v>
      </c>
      <c r="DX16" s="730"/>
      <c r="DY16" s="730"/>
      <c r="DZ16" s="728">
        <v>1</v>
      </c>
      <c r="EA16" s="724">
        <v>1</v>
      </c>
      <c r="EB16" s="725">
        <v>1</v>
      </c>
      <c r="EC16" s="726">
        <v>1</v>
      </c>
      <c r="ED16" s="730"/>
      <c r="EE16" s="729"/>
      <c r="EF16" s="730"/>
      <c r="EG16" s="730"/>
      <c r="EH16" s="726">
        <v>1</v>
      </c>
      <c r="EI16" s="730"/>
      <c r="EJ16" s="728"/>
      <c r="EK16" s="730"/>
      <c r="EL16" s="730"/>
      <c r="EM16" s="726">
        <v>1</v>
      </c>
      <c r="EN16" s="730"/>
      <c r="EO16" s="729">
        <v>1</v>
      </c>
      <c r="EP16" s="730"/>
      <c r="EQ16" s="730"/>
      <c r="ER16" s="730"/>
      <c r="ES16" s="730"/>
      <c r="ET16" s="728"/>
      <c r="EU16" s="730"/>
      <c r="EV16" s="725">
        <v>1</v>
      </c>
      <c r="EW16" s="730"/>
      <c r="EX16" s="730"/>
      <c r="EY16" s="729"/>
      <c r="EZ16" s="730"/>
      <c r="FA16" s="730"/>
      <c r="FB16" s="730"/>
      <c r="FC16" s="730"/>
      <c r="FD16" s="728"/>
      <c r="FE16" s="730"/>
      <c r="FF16" s="730"/>
      <c r="FG16" s="730"/>
      <c r="FH16" s="730"/>
      <c r="FI16" s="729"/>
      <c r="FJ16" s="730"/>
      <c r="FK16" s="730"/>
      <c r="FL16" s="730"/>
      <c r="FM16" s="730"/>
      <c r="FN16" s="728"/>
      <c r="FO16" s="730"/>
      <c r="FP16" s="730"/>
      <c r="FQ16" s="730"/>
      <c r="FR16" s="730"/>
      <c r="FS16" s="729"/>
      <c r="FT16" s="730"/>
      <c r="FU16" s="730"/>
      <c r="FV16" s="712"/>
      <c r="FW16" s="709">
        <f t="shared" si="29"/>
        <v>10</v>
      </c>
      <c r="FX16" s="709" t="str">
        <f t="shared" si="30"/>
        <v>yes</v>
      </c>
      <c r="FY16" s="615"/>
      <c r="FZ16" s="620"/>
      <c r="GA16" s="611"/>
      <c r="GB16" s="539"/>
      <c r="GC16" s="265"/>
      <c r="GE16" s="229"/>
      <c r="GF16" s="403"/>
      <c r="GG16" s="403"/>
      <c r="GH16" s="403"/>
      <c r="GI16" s="403"/>
      <c r="GJ16" s="403"/>
      <c r="GK16" s="403"/>
      <c r="GL16" s="403"/>
      <c r="GM16" s="403"/>
      <c r="GN16" s="403"/>
      <c r="GO16" s="403"/>
      <c r="GP16" s="403"/>
      <c r="GQ16" s="403"/>
      <c r="GR16" s="403"/>
      <c r="GS16" s="403"/>
      <c r="GT16" s="403"/>
      <c r="GU16" s="403"/>
      <c r="GV16" s="403"/>
      <c r="GW16" s="403"/>
      <c r="GX16" s="403"/>
      <c r="GY16" s="403"/>
      <c r="GZ16" s="403"/>
      <c r="HA16" s="403"/>
      <c r="HB16" s="403"/>
      <c r="HC16" s="403"/>
      <c r="HD16" s="403"/>
      <c r="HE16" s="403"/>
      <c r="HF16" s="403"/>
      <c r="HG16" s="403"/>
      <c r="HH16" s="403"/>
      <c r="HI16" s="403"/>
      <c r="HJ16" s="403"/>
      <c r="HK16" s="403"/>
      <c r="HL16" s="403"/>
      <c r="HM16" s="403"/>
      <c r="HN16" s="403"/>
      <c r="HO16" s="403"/>
      <c r="HP16" s="403"/>
      <c r="HQ16" s="403"/>
      <c r="HR16" s="403"/>
      <c r="HS16" s="403"/>
      <c r="HT16" s="403"/>
      <c r="HU16" s="403"/>
      <c r="HV16" s="403"/>
      <c r="HW16" s="403"/>
      <c r="HX16" s="403"/>
      <c r="HY16" s="403"/>
      <c r="HZ16" s="403"/>
      <c r="IA16" s="403"/>
      <c r="IB16" s="403"/>
      <c r="IC16" s="403"/>
      <c r="ID16" s="403"/>
      <c r="IE16" s="403"/>
      <c r="IF16" s="403"/>
      <c r="IG16" s="403"/>
      <c r="IH16" s="403"/>
      <c r="II16" s="403"/>
      <c r="IJ16" s="403"/>
      <c r="IK16" s="403"/>
      <c r="IL16" s="403"/>
    </row>
    <row r="17" spans="2:246" ht="97.5">
      <c r="B17" s="731">
        <v>2016</v>
      </c>
      <c r="C17" s="938">
        <v>1</v>
      </c>
      <c r="D17" s="774" t="s">
        <v>223</v>
      </c>
      <c r="E17" s="260" t="s">
        <v>266</v>
      </c>
      <c r="F17" s="229"/>
      <c r="G17" s="630">
        <v>1</v>
      </c>
      <c r="H17" s="630">
        <v>4</v>
      </c>
      <c r="I17" s="713">
        <v>1</v>
      </c>
      <c r="J17" s="558"/>
      <c r="K17" s="558"/>
      <c r="L17" s="558"/>
      <c r="M17" s="558"/>
      <c r="N17" s="558"/>
      <c r="O17" s="610"/>
      <c r="P17" s="611"/>
      <c r="Q17" s="539">
        <v>1</v>
      </c>
      <c r="R17" s="539">
        <v>3</v>
      </c>
      <c r="S17" s="613">
        <v>0</v>
      </c>
      <c r="T17" s="611"/>
      <c r="U17" s="630">
        <v>1</v>
      </c>
      <c r="V17" s="630">
        <v>4</v>
      </c>
      <c r="W17" s="713">
        <v>1</v>
      </c>
      <c r="X17" s="611"/>
      <c r="Y17" s="611">
        <v>703</v>
      </c>
      <c r="Z17" s="614">
        <v>7</v>
      </c>
      <c r="AA17" s="611">
        <v>86</v>
      </c>
      <c r="AB17" s="754">
        <f t="shared" si="26"/>
        <v>2</v>
      </c>
      <c r="AC17" s="755">
        <f t="shared" si="27"/>
        <v>0.13229018492176386</v>
      </c>
      <c r="AD17" s="754">
        <f t="shared" si="28"/>
        <v>3</v>
      </c>
      <c r="AE17" s="750" t="s">
        <v>771</v>
      </c>
      <c r="AF17" s="714"/>
      <c r="AG17" s="750" t="s">
        <v>764</v>
      </c>
      <c r="AH17" s="714">
        <v>0.1</v>
      </c>
      <c r="AI17" s="750" t="s">
        <v>764</v>
      </c>
      <c r="AJ17" s="714">
        <v>0.1</v>
      </c>
      <c r="AK17" s="610"/>
      <c r="AL17" s="611"/>
      <c r="AM17" s="615"/>
      <c r="AN17" s="615"/>
      <c r="AO17" s="615"/>
      <c r="AP17" s="615"/>
      <c r="AQ17" s="615"/>
      <c r="AR17" s="615"/>
      <c r="AS17" s="615"/>
      <c r="AT17" s="615"/>
      <c r="AU17" s="615"/>
      <c r="AV17" s="615"/>
      <c r="AW17" s="615"/>
      <c r="AX17" s="615"/>
      <c r="AY17" s="615"/>
      <c r="AZ17" s="615"/>
      <c r="BA17" s="691">
        <v>1</v>
      </c>
      <c r="BB17" s="615"/>
      <c r="BC17" s="615"/>
      <c r="BD17" s="615"/>
      <c r="BE17" s="858" t="s">
        <v>1040</v>
      </c>
      <c r="BF17" s="611"/>
      <c r="BG17" s="615"/>
      <c r="BH17" s="615"/>
      <c r="BI17" s="615"/>
      <c r="BJ17" s="615"/>
      <c r="BK17" s="615"/>
      <c r="BL17" s="615"/>
      <c r="BM17" s="615"/>
      <c r="BN17" s="615"/>
      <c r="BO17" s="615"/>
      <c r="BP17" s="611"/>
      <c r="BQ17" s="611"/>
      <c r="BR17" s="697">
        <v>0.05</v>
      </c>
      <c r="BS17" s="615"/>
      <c r="BT17" s="615"/>
      <c r="BU17" s="698">
        <v>0.85</v>
      </c>
      <c r="BV17" s="615"/>
      <c r="BW17" s="615"/>
      <c r="BX17" s="615"/>
      <c r="BY17" s="615"/>
      <c r="BZ17" s="735">
        <v>0.1</v>
      </c>
      <c r="CA17" s="615"/>
      <c r="CB17" s="615"/>
      <c r="CC17" s="615"/>
      <c r="CD17" s="615"/>
      <c r="CE17" s="615"/>
      <c r="CF17" s="679"/>
      <c r="CG17" s="611"/>
      <c r="CH17" s="615"/>
      <c r="CI17" s="615"/>
      <c r="CJ17" s="615"/>
      <c r="CK17" s="611"/>
      <c r="CL17" s="611"/>
      <c r="CM17" s="624">
        <v>0.1</v>
      </c>
      <c r="CN17" s="860" t="s">
        <v>1041</v>
      </c>
      <c r="CO17" s="859" t="s">
        <v>1042</v>
      </c>
      <c r="CP17" s="615"/>
      <c r="CQ17" s="616"/>
      <c r="CR17" s="861" t="s">
        <v>1043</v>
      </c>
      <c r="CS17" s="615"/>
      <c r="CT17" s="616"/>
      <c r="CU17" s="616"/>
      <c r="CV17" s="705"/>
      <c r="CW17" s="611"/>
      <c r="CX17" s="678">
        <v>1</v>
      </c>
      <c r="CY17" s="722"/>
      <c r="CZ17" s="828" t="s">
        <v>1044</v>
      </c>
      <c r="DA17" s="830" t="s">
        <v>1045</v>
      </c>
      <c r="DB17" s="611"/>
      <c r="DC17" s="702">
        <v>1</v>
      </c>
      <c r="DD17" s="615"/>
      <c r="DE17" s="647"/>
      <c r="DF17" s="702">
        <v>1</v>
      </c>
      <c r="DG17" s="615"/>
      <c r="DH17" s="707">
        <v>1</v>
      </c>
      <c r="DI17" s="615"/>
      <c r="DJ17" s="647"/>
      <c r="DK17" s="615"/>
      <c r="DL17" s="615"/>
      <c r="DM17" s="615"/>
      <c r="DN17" s="615"/>
      <c r="DO17" s="615"/>
      <c r="DP17" s="706">
        <v>1</v>
      </c>
      <c r="DQ17" s="611"/>
      <c r="DR17" s="684">
        <v>1</v>
      </c>
      <c r="DS17" s="615"/>
      <c r="DT17" s="814" t="s">
        <v>1008</v>
      </c>
      <c r="DU17" s="712"/>
      <c r="DV17" s="724">
        <v>1</v>
      </c>
      <c r="DW17" s="725">
        <v>1</v>
      </c>
      <c r="DX17" s="730"/>
      <c r="DY17" s="730"/>
      <c r="DZ17" s="728"/>
      <c r="EA17" s="730"/>
      <c r="EB17" s="730"/>
      <c r="EC17" s="730"/>
      <c r="ED17" s="730"/>
      <c r="EE17" s="729"/>
      <c r="EF17" s="730"/>
      <c r="EG17" s="730"/>
      <c r="EH17" s="726">
        <v>1</v>
      </c>
      <c r="EI17" s="730"/>
      <c r="EJ17" s="728"/>
      <c r="EK17" s="730"/>
      <c r="EL17" s="730"/>
      <c r="EM17" s="726">
        <v>1</v>
      </c>
      <c r="EN17" s="730"/>
      <c r="EO17" s="729"/>
      <c r="EP17" s="730"/>
      <c r="EQ17" s="730"/>
      <c r="ER17" s="730"/>
      <c r="ES17" s="727">
        <v>1</v>
      </c>
      <c r="ET17" s="728"/>
      <c r="EU17" s="730"/>
      <c r="EV17" s="730"/>
      <c r="EW17" s="730"/>
      <c r="EX17" s="730"/>
      <c r="EY17" s="729"/>
      <c r="EZ17" s="730"/>
      <c r="FA17" s="725">
        <v>1</v>
      </c>
      <c r="FB17" s="730"/>
      <c r="FC17" s="730"/>
      <c r="FD17" s="728"/>
      <c r="FE17" s="730"/>
      <c r="FF17" s="725">
        <v>1</v>
      </c>
      <c r="FG17" s="730"/>
      <c r="FH17" s="730"/>
      <c r="FI17" s="729"/>
      <c r="FJ17" s="730"/>
      <c r="FK17" s="725">
        <v>1</v>
      </c>
      <c r="FL17" s="730"/>
      <c r="FM17" s="730"/>
      <c r="FN17" s="728"/>
      <c r="FO17" s="730"/>
      <c r="FP17" s="730"/>
      <c r="FQ17" s="730"/>
      <c r="FR17" s="727">
        <v>1</v>
      </c>
      <c r="FS17" s="729"/>
      <c r="FT17" s="730"/>
      <c r="FU17" s="725">
        <v>1</v>
      </c>
      <c r="FV17" s="712"/>
      <c r="FW17" s="709">
        <f t="shared" si="29"/>
        <v>10</v>
      </c>
      <c r="FX17" s="709" t="str">
        <f t="shared" si="30"/>
        <v>yes</v>
      </c>
      <c r="FY17" s="343" t="s">
        <v>1047</v>
      </c>
      <c r="FZ17" s="611"/>
      <c r="GA17" s="611"/>
      <c r="GB17" s="539"/>
      <c r="GC17" s="265"/>
      <c r="GE17" s="229"/>
      <c r="GF17" s="403">
        <f aca="true" t="shared" si="37" ref="GF17:GO24">IF(AM17="","",AM17*$AA17)</f>
      </c>
      <c r="GG17" s="403">
        <f t="shared" si="37"/>
      </c>
      <c r="GH17" s="403">
        <f t="shared" si="37"/>
      </c>
      <c r="GI17" s="403">
        <f t="shared" si="37"/>
      </c>
      <c r="GJ17" s="403">
        <f t="shared" si="37"/>
      </c>
      <c r="GK17" s="403">
        <f t="shared" si="37"/>
      </c>
      <c r="GL17" s="403">
        <f t="shared" si="37"/>
      </c>
      <c r="GM17" s="403">
        <f t="shared" si="37"/>
      </c>
      <c r="GN17" s="403">
        <f t="shared" si="37"/>
      </c>
      <c r="GO17" s="403">
        <f t="shared" si="37"/>
      </c>
      <c r="GP17" s="403">
        <f aca="true" t="shared" si="38" ref="GP17:GY24">IF(AW17="","",AW17*$AA17)</f>
      </c>
      <c r="GQ17" s="403">
        <f t="shared" si="38"/>
      </c>
      <c r="GR17" s="403">
        <f t="shared" si="38"/>
      </c>
      <c r="GS17" s="403">
        <f t="shared" si="38"/>
      </c>
      <c r="GT17" s="403">
        <f t="shared" si="38"/>
        <v>86</v>
      </c>
      <c r="GU17" s="403">
        <f t="shared" si="38"/>
      </c>
      <c r="GV17" s="403">
        <f t="shared" si="38"/>
      </c>
      <c r="GW17" s="403">
        <f t="shared" si="38"/>
      </c>
      <c r="GX17" s="403" t="e">
        <f t="shared" si="38"/>
        <v>#VALUE!</v>
      </c>
      <c r="GY17" s="403">
        <f t="shared" si="38"/>
      </c>
      <c r="GZ17" s="403">
        <f aca="true" t="shared" si="39" ref="GZ17:HG24">IF(BG17="","",BG17*$AA17)</f>
      </c>
      <c r="HA17" s="403">
        <f t="shared" si="39"/>
      </c>
      <c r="HB17" s="403">
        <f t="shared" si="39"/>
      </c>
      <c r="HC17" s="403">
        <f t="shared" si="39"/>
      </c>
      <c r="HD17" s="403">
        <f t="shared" si="39"/>
      </c>
      <c r="HE17" s="403">
        <f t="shared" si="39"/>
      </c>
      <c r="HF17" s="403">
        <f t="shared" si="39"/>
      </c>
      <c r="HG17" s="403">
        <f t="shared" si="39"/>
      </c>
      <c r="HH17" s="403">
        <f aca="true" t="shared" si="40" ref="HH17:HQ24">IF(BP17="","",BP17*$AA17)</f>
      </c>
      <c r="HI17" s="403">
        <f t="shared" si="40"/>
      </c>
      <c r="HJ17" s="403">
        <f t="shared" si="40"/>
        <v>4.3</v>
      </c>
      <c r="HK17" s="403">
        <f t="shared" si="40"/>
      </c>
      <c r="HL17" s="403">
        <f t="shared" si="40"/>
      </c>
      <c r="HM17" s="403">
        <f t="shared" si="40"/>
        <v>73.1</v>
      </c>
      <c r="HN17" s="403">
        <f t="shared" si="40"/>
      </c>
      <c r="HO17" s="403">
        <f t="shared" si="40"/>
      </c>
      <c r="HP17" s="403">
        <f t="shared" si="40"/>
      </c>
      <c r="HQ17" s="403">
        <f t="shared" si="40"/>
      </c>
      <c r="HR17" s="403">
        <f aca="true" t="shared" si="41" ref="HR17:IA18">IF(CA17="","",CA17*$AA17)</f>
      </c>
      <c r="HS17" s="403">
        <f t="shared" si="41"/>
      </c>
      <c r="HT17" s="403">
        <f t="shared" si="41"/>
      </c>
      <c r="HU17" s="403">
        <f t="shared" si="41"/>
      </c>
      <c r="HV17" s="403">
        <f t="shared" si="41"/>
      </c>
      <c r="HW17" s="403">
        <f t="shared" si="41"/>
      </c>
      <c r="HX17" s="403">
        <f t="shared" si="41"/>
      </c>
      <c r="HY17" s="403">
        <f t="shared" si="41"/>
      </c>
      <c r="HZ17" s="403">
        <f t="shared" si="41"/>
      </c>
      <c r="IA17" s="403">
        <f t="shared" si="41"/>
      </c>
      <c r="IB17" s="403">
        <f aca="true" t="shared" si="42" ref="IB17:II18">IF(CK17="","",CK17*$AA17)</f>
      </c>
      <c r="IC17" s="403">
        <f t="shared" si="42"/>
      </c>
      <c r="ID17" s="403">
        <f t="shared" si="42"/>
        <v>8.6</v>
      </c>
      <c r="IE17" s="403" t="e">
        <f t="shared" si="42"/>
        <v>#VALUE!</v>
      </c>
      <c r="IF17" s="403" t="e">
        <f t="shared" si="42"/>
        <v>#VALUE!</v>
      </c>
      <c r="IG17" s="403">
        <f t="shared" si="42"/>
      </c>
      <c r="IH17" s="403">
        <f t="shared" si="42"/>
      </c>
      <c r="II17" s="403" t="e">
        <f t="shared" si="42"/>
        <v>#VALUE!</v>
      </c>
      <c r="IJ17" s="403">
        <f aca="true" t="shared" si="43" ref="IJ17:IJ24">IF(CV17="","",CV17*$AA17)</f>
      </c>
      <c r="IK17" s="403" t="e">
        <f>IF(#REF!="","",#REF!*$AA17)</f>
        <v>#REF!</v>
      </c>
      <c r="IL17" s="403">
        <f aca="true" t="shared" si="44" ref="IL17:IL24">IF(DC17="","",DC17*$AA17)</f>
        <v>86</v>
      </c>
    </row>
    <row r="18" spans="2:246" ht="22.5">
      <c r="B18" s="731">
        <v>2016</v>
      </c>
      <c r="C18" s="938">
        <v>1</v>
      </c>
      <c r="D18" s="778" t="s">
        <v>101</v>
      </c>
      <c r="E18" s="260" t="s">
        <v>266</v>
      </c>
      <c r="F18" s="229"/>
      <c r="G18" s="630">
        <v>1</v>
      </c>
      <c r="H18" s="630">
        <v>4</v>
      </c>
      <c r="I18" s="713">
        <v>1</v>
      </c>
      <c r="J18" s="558"/>
      <c r="K18" s="558"/>
      <c r="L18" s="558"/>
      <c r="M18" s="558"/>
      <c r="N18" s="558"/>
      <c r="O18" s="610"/>
      <c r="P18" s="611"/>
      <c r="Q18" s="539">
        <v>1</v>
      </c>
      <c r="R18" s="539">
        <v>4</v>
      </c>
      <c r="S18" s="558">
        <v>1</v>
      </c>
      <c r="T18" s="611"/>
      <c r="U18" s="630">
        <v>1</v>
      </c>
      <c r="V18" s="630">
        <v>4</v>
      </c>
      <c r="W18" s="713">
        <v>1</v>
      </c>
      <c r="X18" s="611"/>
      <c r="Y18" s="611">
        <v>560</v>
      </c>
      <c r="Z18" s="614">
        <v>2</v>
      </c>
      <c r="AA18" s="611">
        <v>15</v>
      </c>
      <c r="AB18" s="754">
        <f t="shared" si="26"/>
        <v>18</v>
      </c>
      <c r="AC18" s="755">
        <f t="shared" si="27"/>
        <v>0.030357142857142857</v>
      </c>
      <c r="AD18" s="754">
        <f t="shared" si="28"/>
        <v>25</v>
      </c>
      <c r="AE18" s="750" t="s">
        <v>771</v>
      </c>
      <c r="AF18" s="714"/>
      <c r="AG18" s="750" t="s">
        <v>771</v>
      </c>
      <c r="AH18" s="714"/>
      <c r="AI18" s="750" t="s">
        <v>772</v>
      </c>
      <c r="AJ18" s="714">
        <v>0.5</v>
      </c>
      <c r="AK18" s="847" t="s">
        <v>1009</v>
      </c>
      <c r="AL18" s="611"/>
      <c r="AM18" s="615"/>
      <c r="AN18" s="615"/>
      <c r="AO18" s="615"/>
      <c r="AP18" s="615"/>
      <c r="AQ18" s="615"/>
      <c r="AR18" s="615"/>
      <c r="AS18" s="615"/>
      <c r="AT18" s="615"/>
      <c r="AU18" s="615"/>
      <c r="AV18" s="615"/>
      <c r="AW18" s="615"/>
      <c r="AX18" s="704">
        <v>1</v>
      </c>
      <c r="AY18" s="615"/>
      <c r="AZ18" s="615"/>
      <c r="BA18" s="615"/>
      <c r="BB18" s="615"/>
      <c r="BC18" s="615"/>
      <c r="BD18" s="615"/>
      <c r="BE18" s="611"/>
      <c r="BF18" s="611"/>
      <c r="BG18" s="615"/>
      <c r="BH18" s="615"/>
      <c r="BI18" s="615"/>
      <c r="BJ18" s="689">
        <v>1</v>
      </c>
      <c r="BK18" s="615"/>
      <c r="BL18" s="615"/>
      <c r="BM18" s="615"/>
      <c r="BN18" s="615"/>
      <c r="BO18" s="615"/>
      <c r="BP18" s="611"/>
      <c r="BQ18" s="611"/>
      <c r="BR18" s="615"/>
      <c r="BS18" s="615"/>
      <c r="BT18" s="615"/>
      <c r="BU18" s="615"/>
      <c r="BV18" s="615"/>
      <c r="BW18" s="615"/>
      <c r="BX18" s="695">
        <v>1</v>
      </c>
      <c r="BY18" s="615"/>
      <c r="BZ18" s="615"/>
      <c r="CA18" s="615"/>
      <c r="CB18" s="615"/>
      <c r="CC18" s="615"/>
      <c r="CD18" s="615"/>
      <c r="CE18" s="615"/>
      <c r="CF18" s="679"/>
      <c r="CG18" s="611"/>
      <c r="CH18" s="697">
        <v>0.1</v>
      </c>
      <c r="CI18" s="758" t="s">
        <v>1010</v>
      </c>
      <c r="CJ18" s="848" t="s">
        <v>1011</v>
      </c>
      <c r="CK18" s="611"/>
      <c r="CL18" s="611"/>
      <c r="CM18" s="615"/>
      <c r="CN18" s="615"/>
      <c r="CO18" s="615"/>
      <c r="CP18" s="615"/>
      <c r="CQ18" s="616"/>
      <c r="CR18" s="616"/>
      <c r="CS18" s="615"/>
      <c r="CT18" s="616"/>
      <c r="CU18" s="616"/>
      <c r="CV18" s="705"/>
      <c r="CW18" s="611"/>
      <c r="CX18" s="612"/>
      <c r="CY18" s="722"/>
      <c r="CZ18" s="615"/>
      <c r="DA18" s="615"/>
      <c r="DB18" s="611"/>
      <c r="DC18" s="702">
        <v>1</v>
      </c>
      <c r="DD18" s="615"/>
      <c r="DE18" s="647"/>
      <c r="DF18" s="702">
        <v>1</v>
      </c>
      <c r="DG18" s="706">
        <v>1</v>
      </c>
      <c r="DH18" s="707">
        <v>1</v>
      </c>
      <c r="DI18" s="615"/>
      <c r="DJ18" s="647"/>
      <c r="DK18" s="615"/>
      <c r="DL18" s="615"/>
      <c r="DM18" s="615"/>
      <c r="DN18" s="615"/>
      <c r="DO18" s="615"/>
      <c r="DP18" s="615"/>
      <c r="DQ18" s="611"/>
      <c r="DR18" s="684">
        <v>1</v>
      </c>
      <c r="DS18" s="615"/>
      <c r="DT18" s="846" t="s">
        <v>1012</v>
      </c>
      <c r="DU18" s="712"/>
      <c r="DV18" s="730"/>
      <c r="DW18" s="730"/>
      <c r="DX18" s="730"/>
      <c r="DY18" s="730"/>
      <c r="DZ18" s="728">
        <v>1</v>
      </c>
      <c r="EA18" s="724">
        <v>1</v>
      </c>
      <c r="EB18" s="730"/>
      <c r="EC18" s="726">
        <v>1</v>
      </c>
      <c r="ED18" s="730"/>
      <c r="EE18" s="729"/>
      <c r="EF18" s="730"/>
      <c r="EG18" s="730"/>
      <c r="EH18" s="730"/>
      <c r="EI18" s="730"/>
      <c r="EJ18" s="728">
        <v>1</v>
      </c>
      <c r="EK18" s="730"/>
      <c r="EL18" s="730"/>
      <c r="EM18" s="730"/>
      <c r="EN18" s="730"/>
      <c r="EO18" s="729">
        <v>1</v>
      </c>
      <c r="EP18" s="730"/>
      <c r="EQ18" s="730"/>
      <c r="ER18" s="730"/>
      <c r="ES18" s="727">
        <v>1</v>
      </c>
      <c r="ET18" s="728">
        <v>1</v>
      </c>
      <c r="EU18" s="730"/>
      <c r="EV18" s="730"/>
      <c r="EW18" s="726">
        <v>1</v>
      </c>
      <c r="EX18" s="730"/>
      <c r="EY18" s="729"/>
      <c r="EZ18" s="730"/>
      <c r="FA18" s="730"/>
      <c r="FB18" s="730"/>
      <c r="FC18" s="730"/>
      <c r="FD18" s="728"/>
      <c r="FE18" s="724">
        <v>1</v>
      </c>
      <c r="FF18" s="730"/>
      <c r="FG18" s="730"/>
      <c r="FH18" s="730"/>
      <c r="FI18" s="729"/>
      <c r="FJ18" s="730"/>
      <c r="FK18" s="730"/>
      <c r="FL18" s="730"/>
      <c r="FM18" s="730"/>
      <c r="FN18" s="728"/>
      <c r="FO18" s="730"/>
      <c r="FP18" s="730"/>
      <c r="FQ18" s="730"/>
      <c r="FR18" s="730"/>
      <c r="FS18" s="729"/>
      <c r="FT18" s="730"/>
      <c r="FU18" s="730"/>
      <c r="FV18" s="712"/>
      <c r="FW18" s="709">
        <f t="shared" si="29"/>
        <v>9</v>
      </c>
      <c r="FX18" s="709" t="str">
        <f t="shared" si="30"/>
        <v>yes</v>
      </c>
      <c r="FY18" s="615"/>
      <c r="FZ18" s="611"/>
      <c r="GA18" s="611"/>
      <c r="GB18" s="539"/>
      <c r="GC18" s="265"/>
      <c r="GE18" s="229"/>
      <c r="GF18" s="403">
        <f t="shared" si="37"/>
      </c>
      <c r="GG18" s="403">
        <f t="shared" si="37"/>
      </c>
      <c r="GH18" s="403">
        <f t="shared" si="37"/>
      </c>
      <c r="GI18" s="403">
        <f t="shared" si="37"/>
      </c>
      <c r="GJ18" s="403">
        <f t="shared" si="37"/>
      </c>
      <c r="GK18" s="403">
        <f t="shared" si="37"/>
      </c>
      <c r="GL18" s="403">
        <f t="shared" si="37"/>
      </c>
      <c r="GM18" s="403">
        <f t="shared" si="37"/>
      </c>
      <c r="GN18" s="403">
        <f t="shared" si="37"/>
      </c>
      <c r="GO18" s="403">
        <f t="shared" si="37"/>
      </c>
      <c r="GP18" s="403">
        <f t="shared" si="38"/>
      </c>
      <c r="GQ18" s="403">
        <f t="shared" si="38"/>
        <v>15</v>
      </c>
      <c r="GR18" s="403">
        <f t="shared" si="38"/>
      </c>
      <c r="GS18" s="403">
        <f t="shared" si="38"/>
      </c>
      <c r="GT18" s="403">
        <f t="shared" si="38"/>
      </c>
      <c r="GU18" s="403">
        <f t="shared" si="38"/>
      </c>
      <c r="GV18" s="403">
        <f t="shared" si="38"/>
      </c>
      <c r="GW18" s="403">
        <f t="shared" si="38"/>
      </c>
      <c r="GX18" s="403">
        <f t="shared" si="38"/>
      </c>
      <c r="GY18" s="403">
        <f t="shared" si="38"/>
      </c>
      <c r="GZ18" s="403">
        <f t="shared" si="39"/>
      </c>
      <c r="HA18" s="403">
        <f t="shared" si="39"/>
      </c>
      <c r="HB18" s="403">
        <f t="shared" si="39"/>
      </c>
      <c r="HC18" s="403">
        <f t="shared" si="39"/>
        <v>15</v>
      </c>
      <c r="HD18" s="403">
        <f t="shared" si="39"/>
      </c>
      <c r="HE18" s="403">
        <f t="shared" si="39"/>
      </c>
      <c r="HF18" s="403">
        <f t="shared" si="39"/>
      </c>
      <c r="HG18" s="403">
        <f t="shared" si="39"/>
      </c>
      <c r="HH18" s="403">
        <f t="shared" si="40"/>
      </c>
      <c r="HI18" s="403">
        <f t="shared" si="40"/>
      </c>
      <c r="HJ18" s="403">
        <f t="shared" si="40"/>
      </c>
      <c r="HK18" s="403">
        <f t="shared" si="40"/>
      </c>
      <c r="HL18" s="403">
        <f t="shared" si="40"/>
      </c>
      <c r="HM18" s="403">
        <f t="shared" si="40"/>
      </c>
      <c r="HN18" s="403">
        <f t="shared" si="40"/>
      </c>
      <c r="HO18" s="403">
        <f t="shared" si="40"/>
      </c>
      <c r="HP18" s="403">
        <f t="shared" si="40"/>
        <v>15</v>
      </c>
      <c r="HQ18" s="403">
        <f t="shared" si="40"/>
      </c>
      <c r="HR18" s="403">
        <f t="shared" si="41"/>
      </c>
      <c r="HS18" s="403">
        <f t="shared" si="41"/>
      </c>
      <c r="HT18" s="403">
        <f t="shared" si="41"/>
      </c>
      <c r="HU18" s="403">
        <f t="shared" si="41"/>
      </c>
      <c r="HV18" s="403">
        <f t="shared" si="41"/>
      </c>
      <c r="HW18" s="403">
        <f t="shared" si="41"/>
      </c>
      <c r="HX18" s="403">
        <f t="shared" si="41"/>
      </c>
      <c r="HY18" s="403">
        <f t="shared" si="41"/>
        <v>1.5</v>
      </c>
      <c r="HZ18" s="403" t="e">
        <f t="shared" si="41"/>
        <v>#VALUE!</v>
      </c>
      <c r="IA18" s="403" t="e">
        <f t="shared" si="41"/>
        <v>#VALUE!</v>
      </c>
      <c r="IB18" s="403">
        <f t="shared" si="42"/>
      </c>
      <c r="IC18" s="403">
        <f t="shared" si="42"/>
      </c>
      <c r="ID18" s="403">
        <f t="shared" si="42"/>
      </c>
      <c r="IE18" s="403">
        <f t="shared" si="42"/>
      </c>
      <c r="IF18" s="403">
        <f t="shared" si="42"/>
      </c>
      <c r="IG18" s="403">
        <f t="shared" si="42"/>
      </c>
      <c r="IH18" s="403">
        <f t="shared" si="42"/>
      </c>
      <c r="II18" s="403">
        <f t="shared" si="42"/>
      </c>
      <c r="IJ18" s="403">
        <f t="shared" si="43"/>
      </c>
      <c r="IK18" s="403" t="e">
        <f>IF(#REF!="","",#REF!*$AA18)</f>
        <v>#REF!</v>
      </c>
      <c r="IL18" s="403">
        <f t="shared" si="44"/>
        <v>15</v>
      </c>
    </row>
    <row r="19" spans="2:246" ht="107.25">
      <c r="B19" s="731">
        <v>2016</v>
      </c>
      <c r="C19" s="938">
        <v>1</v>
      </c>
      <c r="D19" s="779" t="s">
        <v>12</v>
      </c>
      <c r="E19" s="260" t="s">
        <v>266</v>
      </c>
      <c r="F19" s="229"/>
      <c r="G19" s="630">
        <v>1</v>
      </c>
      <c r="H19" s="630">
        <v>4</v>
      </c>
      <c r="I19" s="713">
        <v>1</v>
      </c>
      <c r="J19" s="558">
        <v>1</v>
      </c>
      <c r="K19" s="323" t="s">
        <v>972</v>
      </c>
      <c r="L19" s="323" t="s">
        <v>973</v>
      </c>
      <c r="M19" s="558"/>
      <c r="N19" s="558"/>
      <c r="O19" s="610"/>
      <c r="P19" s="611"/>
      <c r="Q19" s="539">
        <v>1</v>
      </c>
      <c r="R19" s="539">
        <v>5</v>
      </c>
      <c r="S19" s="558">
        <v>1</v>
      </c>
      <c r="T19" s="611"/>
      <c r="U19" s="630">
        <v>1</v>
      </c>
      <c r="V19" s="630">
        <v>4</v>
      </c>
      <c r="W19" s="713">
        <v>1</v>
      </c>
      <c r="X19" s="611"/>
      <c r="Y19" s="611">
        <v>1011</v>
      </c>
      <c r="Z19" s="614">
        <v>10</v>
      </c>
      <c r="AA19" s="611">
        <v>52</v>
      </c>
      <c r="AB19" s="754">
        <f t="shared" si="26"/>
        <v>8</v>
      </c>
      <c r="AC19" s="755">
        <f t="shared" si="27"/>
        <v>0.06132542037586548</v>
      </c>
      <c r="AD19" s="754">
        <f t="shared" si="28"/>
        <v>12</v>
      </c>
      <c r="AE19" s="750" t="s">
        <v>771</v>
      </c>
      <c r="AF19" s="714">
        <v>0</v>
      </c>
      <c r="AG19" s="750" t="s">
        <v>764</v>
      </c>
      <c r="AH19" s="714">
        <v>0.2</v>
      </c>
      <c r="AI19" s="750" t="s">
        <v>764</v>
      </c>
      <c r="AJ19" s="714">
        <v>0.2</v>
      </c>
      <c r="AK19" s="611"/>
      <c r="AL19" s="611"/>
      <c r="AM19" s="615"/>
      <c r="AN19" s="615"/>
      <c r="AO19" s="615"/>
      <c r="AP19" s="615"/>
      <c r="AQ19" s="615"/>
      <c r="AR19" s="615"/>
      <c r="AS19" s="615"/>
      <c r="AT19" s="615"/>
      <c r="AU19" s="615"/>
      <c r="AV19" s="615"/>
      <c r="AW19" s="615"/>
      <c r="AX19" s="615"/>
      <c r="AY19" s="615"/>
      <c r="AZ19" s="615"/>
      <c r="BA19" s="615"/>
      <c r="BB19" s="615"/>
      <c r="BC19" s="615"/>
      <c r="BD19" s="706">
        <v>1</v>
      </c>
      <c r="BE19" s="858" t="s">
        <v>974</v>
      </c>
      <c r="BF19" s="611"/>
      <c r="BG19" s="615"/>
      <c r="BH19" s="615"/>
      <c r="BI19" s="689">
        <v>0.4</v>
      </c>
      <c r="BJ19" s="615"/>
      <c r="BK19" s="689">
        <v>0.4</v>
      </c>
      <c r="BL19" s="615"/>
      <c r="BM19" s="615"/>
      <c r="BN19" s="615"/>
      <c r="BO19" s="615"/>
      <c r="BP19" s="825" t="s">
        <v>976</v>
      </c>
      <c r="BQ19" s="229" t="s">
        <v>975</v>
      </c>
      <c r="BR19" s="697">
        <v>0.04</v>
      </c>
      <c r="BS19" s="615"/>
      <c r="BT19" s="695">
        <v>0.91</v>
      </c>
      <c r="BU19" s="615"/>
      <c r="BV19" s="615"/>
      <c r="BW19" s="615"/>
      <c r="BX19" s="615"/>
      <c r="BY19" s="699">
        <v>0.04</v>
      </c>
      <c r="BZ19" s="615"/>
      <c r="CA19" s="615"/>
      <c r="CB19" s="688">
        <v>0.01</v>
      </c>
      <c r="CC19" s="615"/>
      <c r="CD19" s="615"/>
      <c r="CE19" s="615"/>
      <c r="CF19" s="679"/>
      <c r="CG19" s="611"/>
      <c r="CH19" s="615"/>
      <c r="CI19" s="615"/>
      <c r="CJ19" s="615"/>
      <c r="CK19" s="611"/>
      <c r="CL19" s="611"/>
      <c r="CM19" s="624">
        <v>0.05</v>
      </c>
      <c r="CN19" s="680"/>
      <c r="CO19" s="615"/>
      <c r="CP19" s="764" t="s">
        <v>977</v>
      </c>
      <c r="CQ19" s="827" t="s">
        <v>978</v>
      </c>
      <c r="CR19" s="616"/>
      <c r="CS19" s="829" t="s">
        <v>979</v>
      </c>
      <c r="CT19" s="615"/>
      <c r="CU19" s="764" t="s">
        <v>980</v>
      </c>
      <c r="CV19" s="705"/>
      <c r="CW19" s="611"/>
      <c r="CX19" s="678">
        <v>1</v>
      </c>
      <c r="CY19" s="722"/>
      <c r="CZ19" s="828" t="s">
        <v>981</v>
      </c>
      <c r="DA19" s="615"/>
      <c r="DB19" s="611"/>
      <c r="DC19" s="702">
        <v>1</v>
      </c>
      <c r="DD19" s="706">
        <v>1</v>
      </c>
      <c r="DE19" s="647"/>
      <c r="DF19" s="702">
        <v>1</v>
      </c>
      <c r="DG19" s="706">
        <v>1</v>
      </c>
      <c r="DH19" s="707">
        <v>1</v>
      </c>
      <c r="DI19" s="702">
        <v>0.15</v>
      </c>
      <c r="DJ19" s="647"/>
      <c r="DK19" s="615"/>
      <c r="DL19" s="615"/>
      <c r="DM19" s="706">
        <v>0.15</v>
      </c>
      <c r="DN19" s="707">
        <v>0.15</v>
      </c>
      <c r="DO19" s="615"/>
      <c r="DP19" s="615"/>
      <c r="DQ19" s="826" t="s">
        <v>982</v>
      </c>
      <c r="DR19" s="718">
        <v>1</v>
      </c>
      <c r="DS19" s="615"/>
      <c r="DT19" s="830" t="s">
        <v>983</v>
      </c>
      <c r="DU19" s="712"/>
      <c r="DV19" s="724">
        <v>1</v>
      </c>
      <c r="DW19" s="725">
        <v>1</v>
      </c>
      <c r="DX19" s="730"/>
      <c r="DY19" s="730"/>
      <c r="DZ19" s="728"/>
      <c r="EA19" s="730"/>
      <c r="EB19" s="730"/>
      <c r="EC19" s="730"/>
      <c r="ED19" s="730"/>
      <c r="EE19" s="729"/>
      <c r="EF19" s="730"/>
      <c r="EG19" s="730"/>
      <c r="EH19" s="730"/>
      <c r="EI19" s="730"/>
      <c r="EJ19" s="728"/>
      <c r="EK19" s="730"/>
      <c r="EL19" s="730"/>
      <c r="EM19" s="730"/>
      <c r="EN19" s="730"/>
      <c r="EO19" s="729">
        <v>1</v>
      </c>
      <c r="EP19" s="730"/>
      <c r="EQ19" s="730"/>
      <c r="ER19" s="730"/>
      <c r="ES19" s="730"/>
      <c r="ET19" s="728"/>
      <c r="EU19" s="730"/>
      <c r="EV19" s="730"/>
      <c r="EW19" s="726">
        <v>1</v>
      </c>
      <c r="EX19" s="730"/>
      <c r="EY19" s="729"/>
      <c r="EZ19" s="724">
        <v>1</v>
      </c>
      <c r="FA19" s="725">
        <v>1</v>
      </c>
      <c r="FB19" s="726">
        <v>1</v>
      </c>
      <c r="FC19" s="730"/>
      <c r="FD19" s="728">
        <v>1</v>
      </c>
      <c r="FE19" s="730"/>
      <c r="FF19" s="730"/>
      <c r="FG19" s="730"/>
      <c r="FH19" s="730"/>
      <c r="FI19" s="729"/>
      <c r="FJ19" s="730"/>
      <c r="FK19" s="730"/>
      <c r="FL19" s="730"/>
      <c r="FM19" s="730"/>
      <c r="FN19" s="728"/>
      <c r="FO19" s="730"/>
      <c r="FP19" s="730"/>
      <c r="FQ19" s="730"/>
      <c r="FR19" s="730"/>
      <c r="FS19" s="729"/>
      <c r="FT19" s="730"/>
      <c r="FU19" s="730"/>
      <c r="FV19" s="712"/>
      <c r="FW19" s="709">
        <f t="shared" si="29"/>
        <v>8</v>
      </c>
      <c r="FX19" s="709" t="str">
        <f t="shared" si="30"/>
        <v>yes</v>
      </c>
      <c r="FY19" s="831" t="s">
        <v>984</v>
      </c>
      <c r="FZ19" s="611"/>
      <c r="GA19" s="611"/>
      <c r="GB19" s="539"/>
      <c r="GC19" s="265"/>
      <c r="GE19" s="229"/>
      <c r="GF19" s="403">
        <f t="shared" si="37"/>
      </c>
      <c r="GG19" s="403">
        <f t="shared" si="37"/>
      </c>
      <c r="GH19" s="403">
        <f t="shared" si="37"/>
      </c>
      <c r="GI19" s="403">
        <f t="shared" si="37"/>
      </c>
      <c r="GJ19" s="403">
        <f t="shared" si="37"/>
      </c>
      <c r="GK19" s="403">
        <f t="shared" si="37"/>
      </c>
      <c r="GL19" s="403">
        <f t="shared" si="37"/>
      </c>
      <c r="GM19" s="403">
        <f t="shared" si="37"/>
      </c>
      <c r="GN19" s="403">
        <f t="shared" si="37"/>
      </c>
      <c r="GO19" s="403">
        <f t="shared" si="37"/>
      </c>
      <c r="GP19" s="403">
        <f t="shared" si="38"/>
      </c>
      <c r="GQ19" s="403">
        <f t="shared" si="38"/>
      </c>
      <c r="GR19" s="403">
        <f t="shared" si="38"/>
      </c>
      <c r="GS19" s="403">
        <f t="shared" si="38"/>
      </c>
      <c r="GT19" s="403">
        <f t="shared" si="38"/>
      </c>
      <c r="GU19" s="403">
        <f t="shared" si="38"/>
      </c>
      <c r="GV19" s="403">
        <f t="shared" si="38"/>
      </c>
      <c r="GW19" s="403">
        <f t="shared" si="38"/>
        <v>52</v>
      </c>
      <c r="GX19" s="403" t="e">
        <f t="shared" si="38"/>
        <v>#VALUE!</v>
      </c>
      <c r="GY19" s="403">
        <f t="shared" si="38"/>
      </c>
      <c r="GZ19" s="403">
        <f t="shared" si="39"/>
      </c>
      <c r="HA19" s="403">
        <f t="shared" si="39"/>
      </c>
      <c r="HB19" s="403">
        <f t="shared" si="39"/>
        <v>20.8</v>
      </c>
      <c r="HC19" s="403">
        <f t="shared" si="39"/>
      </c>
      <c r="HD19" s="403">
        <f t="shared" si="39"/>
        <v>20.8</v>
      </c>
      <c r="HE19" s="403">
        <f t="shared" si="39"/>
      </c>
      <c r="HF19" s="403">
        <f t="shared" si="39"/>
      </c>
      <c r="HG19" s="403">
        <f t="shared" si="39"/>
      </c>
      <c r="HH19" s="403" t="e">
        <f t="shared" si="40"/>
        <v>#VALUE!</v>
      </c>
      <c r="HI19" s="403" t="e">
        <f t="shared" si="40"/>
        <v>#VALUE!</v>
      </c>
      <c r="HJ19" s="403">
        <f t="shared" si="40"/>
        <v>2.08</v>
      </c>
      <c r="HK19" s="403">
        <f t="shared" si="40"/>
      </c>
      <c r="HL19" s="403">
        <f t="shared" si="40"/>
        <v>47.32</v>
      </c>
      <c r="HM19" s="403">
        <f t="shared" si="40"/>
      </c>
      <c r="HN19" s="403">
        <f t="shared" si="40"/>
      </c>
      <c r="HO19" s="403">
        <f t="shared" si="40"/>
      </c>
      <c r="HP19" s="403">
        <f t="shared" si="40"/>
      </c>
      <c r="HQ19" s="403">
        <f t="shared" si="40"/>
        <v>2.08</v>
      </c>
      <c r="HR19" s="403">
        <f aca="true" t="shared" si="45" ref="HR19:IG24">IF(CA19="","",CA19*$AA19)</f>
      </c>
      <c r="HS19" s="403">
        <f t="shared" si="45"/>
        <v>0.52</v>
      </c>
      <c r="HT19" s="403">
        <f t="shared" si="45"/>
      </c>
      <c r="HU19" s="403">
        <f t="shared" si="45"/>
      </c>
      <c r="HV19" s="403">
        <f t="shared" si="45"/>
      </c>
      <c r="HW19" s="403">
        <f t="shared" si="45"/>
      </c>
      <c r="HX19" s="403">
        <f t="shared" si="45"/>
      </c>
      <c r="HY19" s="403">
        <f t="shared" si="45"/>
      </c>
      <c r="HZ19" s="403">
        <f t="shared" si="45"/>
      </c>
      <c r="IA19" s="403">
        <f t="shared" si="45"/>
      </c>
      <c r="IB19" s="403">
        <f t="shared" si="45"/>
      </c>
      <c r="IC19" s="403">
        <f t="shared" si="45"/>
      </c>
      <c r="ID19" s="403">
        <f t="shared" si="45"/>
        <v>2.6</v>
      </c>
      <c r="IE19" s="403">
        <f t="shared" si="45"/>
      </c>
      <c r="IF19" s="403">
        <f t="shared" si="45"/>
      </c>
      <c r="IG19" s="403" t="e">
        <f t="shared" si="45"/>
        <v>#VALUE!</v>
      </c>
      <c r="IH19" s="403" t="e">
        <f>IF(#REF!="","",#REF!*$AA19)</f>
        <v>#REF!</v>
      </c>
      <c r="II19" s="403">
        <f aca="true" t="shared" si="46" ref="II19:II24">IF(CR19="","",CR19*$AA19)</f>
      </c>
      <c r="IJ19" s="403">
        <f t="shared" si="43"/>
      </c>
      <c r="IK19" s="403" t="e">
        <f>IF(#REF!="","",#REF!*$AA19)</f>
        <v>#REF!</v>
      </c>
      <c r="IL19" s="403">
        <f t="shared" si="44"/>
        <v>52</v>
      </c>
    </row>
    <row r="20" spans="2:246" ht="12.75">
      <c r="B20" s="731">
        <v>2016</v>
      </c>
      <c r="C20" s="938">
        <v>1</v>
      </c>
      <c r="D20" s="780" t="s">
        <v>16</v>
      </c>
      <c r="E20" s="260" t="s">
        <v>266</v>
      </c>
      <c r="F20" s="229"/>
      <c r="G20" s="630"/>
      <c r="H20" s="630">
        <v>7</v>
      </c>
      <c r="I20" s="713">
        <v>1</v>
      </c>
      <c r="J20" s="558">
        <v>1</v>
      </c>
      <c r="K20" s="558" t="s">
        <v>685</v>
      </c>
      <c r="L20" s="558" t="s">
        <v>763</v>
      </c>
      <c r="M20" s="558"/>
      <c r="N20" s="558">
        <v>10</v>
      </c>
      <c r="O20" s="610"/>
      <c r="P20" s="611"/>
      <c r="Q20" s="539">
        <v>1</v>
      </c>
      <c r="R20" s="539">
        <v>10</v>
      </c>
      <c r="S20" s="558">
        <v>1</v>
      </c>
      <c r="T20" s="611"/>
      <c r="U20" s="630">
        <v>1</v>
      </c>
      <c r="V20" s="630">
        <v>4</v>
      </c>
      <c r="W20" s="713">
        <v>1</v>
      </c>
      <c r="X20" s="611"/>
      <c r="Y20" s="611">
        <v>930</v>
      </c>
      <c r="Z20" s="614">
        <v>9</v>
      </c>
      <c r="AA20" s="611">
        <v>45</v>
      </c>
      <c r="AB20" s="754">
        <f t="shared" si="26"/>
        <v>9</v>
      </c>
      <c r="AC20" s="755">
        <f t="shared" si="27"/>
        <v>0.05806451612903226</v>
      </c>
      <c r="AD20" s="754">
        <f t="shared" si="28"/>
        <v>15</v>
      </c>
      <c r="AE20" s="710" t="s">
        <v>764</v>
      </c>
      <c r="AF20" s="714">
        <v>0.4</v>
      </c>
      <c r="AG20" s="710" t="s">
        <v>764</v>
      </c>
      <c r="AH20" s="714">
        <v>1</v>
      </c>
      <c r="AI20" s="710" t="s">
        <v>764</v>
      </c>
      <c r="AJ20" s="714">
        <v>2</v>
      </c>
      <c r="AK20" s="610"/>
      <c r="AL20" s="611"/>
      <c r="AM20" s="615"/>
      <c r="AN20" s="615"/>
      <c r="AO20" s="615"/>
      <c r="AP20" s="615"/>
      <c r="AQ20" s="615"/>
      <c r="AR20" s="589">
        <v>1</v>
      </c>
      <c r="AS20" s="615"/>
      <c r="AT20" s="615"/>
      <c r="AU20" s="615"/>
      <c r="AV20" s="615"/>
      <c r="AW20" s="615"/>
      <c r="AX20" s="615"/>
      <c r="AY20" s="615"/>
      <c r="AZ20" s="615"/>
      <c r="BA20" s="615"/>
      <c r="BB20" s="615"/>
      <c r="BC20" s="615"/>
      <c r="BD20" s="615"/>
      <c r="BE20" s="611"/>
      <c r="BF20" s="611"/>
      <c r="BG20" s="734">
        <v>1</v>
      </c>
      <c r="BH20" s="621">
        <v>1</v>
      </c>
      <c r="BI20" s="615"/>
      <c r="BJ20" s="615"/>
      <c r="BK20" s="615"/>
      <c r="BL20" s="615"/>
      <c r="BM20" s="615"/>
      <c r="BN20" s="615"/>
      <c r="BO20" s="615"/>
      <c r="BP20" s="611"/>
      <c r="BQ20" s="611"/>
      <c r="BR20" s="615"/>
      <c r="BS20" s="615"/>
      <c r="BT20" s="615"/>
      <c r="BU20" s="622">
        <v>0.7</v>
      </c>
      <c r="BV20" s="615"/>
      <c r="BW20" s="615"/>
      <c r="BX20" s="615"/>
      <c r="BY20" s="623">
        <v>0.3</v>
      </c>
      <c r="BZ20" s="615"/>
      <c r="CA20" s="615"/>
      <c r="CB20" s="615"/>
      <c r="CC20" s="615"/>
      <c r="CD20" s="615"/>
      <c r="CE20" s="615"/>
      <c r="CF20" s="679"/>
      <c r="CG20" s="611"/>
      <c r="CH20" s="615"/>
      <c r="CI20" s="615"/>
      <c r="CJ20" s="615"/>
      <c r="CK20" s="611"/>
      <c r="CL20" s="611"/>
      <c r="CM20" s="624">
        <v>0.25</v>
      </c>
      <c r="CN20" s="615"/>
      <c r="CO20" s="615"/>
      <c r="CP20" s="615"/>
      <c r="CQ20" s="616"/>
      <c r="CR20" s="616"/>
      <c r="CS20" s="615"/>
      <c r="CT20" s="616"/>
      <c r="CU20" s="597">
        <v>4</v>
      </c>
      <c r="CV20" s="705"/>
      <c r="CW20" s="611"/>
      <c r="CX20" s="715">
        <v>1</v>
      </c>
      <c r="CY20" s="722"/>
      <c r="CZ20" s="615"/>
      <c r="DA20" s="611"/>
      <c r="DB20" s="611"/>
      <c r="DC20" s="716">
        <v>1</v>
      </c>
      <c r="DD20" s="717">
        <v>1</v>
      </c>
      <c r="DE20" s="647"/>
      <c r="DF20" s="716">
        <v>1</v>
      </c>
      <c r="DG20" s="717">
        <v>1</v>
      </c>
      <c r="DH20" s="650">
        <v>0.05</v>
      </c>
      <c r="DI20" s="615"/>
      <c r="DJ20" s="647"/>
      <c r="DK20" s="615"/>
      <c r="DL20" s="615"/>
      <c r="DM20" s="615"/>
      <c r="DN20" s="615"/>
      <c r="DO20" s="615"/>
      <c r="DP20" s="615"/>
      <c r="DQ20" s="611"/>
      <c r="DR20" s="718">
        <v>1</v>
      </c>
      <c r="DS20" s="615"/>
      <c r="DT20" s="611"/>
      <c r="DU20" s="712"/>
      <c r="DV20" s="730"/>
      <c r="DW20" s="730"/>
      <c r="DX20" s="730"/>
      <c r="DY20" s="730"/>
      <c r="DZ20" s="728">
        <v>1</v>
      </c>
      <c r="EA20" s="724">
        <v>1</v>
      </c>
      <c r="EB20" s="730"/>
      <c r="EC20" s="726">
        <v>1</v>
      </c>
      <c r="ED20" s="730"/>
      <c r="EE20" s="729">
        <v>1</v>
      </c>
      <c r="EF20" s="730"/>
      <c r="EG20" s="730"/>
      <c r="EH20" s="730"/>
      <c r="EI20" s="730"/>
      <c r="EJ20" s="728">
        <v>1</v>
      </c>
      <c r="EK20" s="730"/>
      <c r="EL20" s="730"/>
      <c r="EM20" s="730"/>
      <c r="EN20" s="730"/>
      <c r="EO20" s="729">
        <v>1</v>
      </c>
      <c r="EP20" s="730"/>
      <c r="EQ20" s="730"/>
      <c r="ER20" s="730"/>
      <c r="ES20" s="730"/>
      <c r="ET20" s="728"/>
      <c r="EU20" s="730"/>
      <c r="EV20" s="730"/>
      <c r="EW20" s="730"/>
      <c r="EX20" s="727">
        <v>1</v>
      </c>
      <c r="EY20" s="729">
        <v>1</v>
      </c>
      <c r="EZ20" s="724">
        <v>1</v>
      </c>
      <c r="FA20" s="730"/>
      <c r="FB20" s="726">
        <v>1</v>
      </c>
      <c r="FC20" s="730"/>
      <c r="FD20" s="728"/>
      <c r="FE20" s="730"/>
      <c r="FF20" s="730"/>
      <c r="FG20" s="730"/>
      <c r="FH20" s="730"/>
      <c r="FI20" s="729"/>
      <c r="FJ20" s="730"/>
      <c r="FK20" s="730"/>
      <c r="FL20" s="730"/>
      <c r="FM20" s="730"/>
      <c r="FN20" s="728"/>
      <c r="FO20" s="730"/>
      <c r="FP20" s="730"/>
      <c r="FQ20" s="730"/>
      <c r="FR20" s="730"/>
      <c r="FS20" s="729"/>
      <c r="FT20" s="730"/>
      <c r="FU20" s="730"/>
      <c r="FV20" s="712"/>
      <c r="FW20" s="709">
        <f t="shared" si="29"/>
        <v>10</v>
      </c>
      <c r="FX20" s="709" t="str">
        <f t="shared" si="30"/>
        <v>yes</v>
      </c>
      <c r="FY20" s="615"/>
      <c r="FZ20" s="611"/>
      <c r="GA20" s="611"/>
      <c r="GB20" s="539"/>
      <c r="GC20" s="265"/>
      <c r="GE20" s="229"/>
      <c r="GF20" s="403">
        <f t="shared" si="37"/>
      </c>
      <c r="GG20" s="403">
        <f t="shared" si="37"/>
      </c>
      <c r="GH20" s="403">
        <f t="shared" si="37"/>
      </c>
      <c r="GI20" s="403">
        <f t="shared" si="37"/>
      </c>
      <c r="GJ20" s="403">
        <f t="shared" si="37"/>
      </c>
      <c r="GK20" s="403">
        <f t="shared" si="37"/>
        <v>45</v>
      </c>
      <c r="GL20" s="403">
        <f t="shared" si="37"/>
      </c>
      <c r="GM20" s="403">
        <f t="shared" si="37"/>
      </c>
      <c r="GN20" s="403">
        <f t="shared" si="37"/>
      </c>
      <c r="GO20" s="403">
        <f t="shared" si="37"/>
      </c>
      <c r="GP20" s="403">
        <f t="shared" si="38"/>
      </c>
      <c r="GQ20" s="403">
        <f t="shared" si="38"/>
      </c>
      <c r="GR20" s="403">
        <f t="shared" si="38"/>
      </c>
      <c r="GS20" s="403">
        <f t="shared" si="38"/>
      </c>
      <c r="GT20" s="403">
        <f t="shared" si="38"/>
      </c>
      <c r="GU20" s="403">
        <f t="shared" si="38"/>
      </c>
      <c r="GV20" s="403">
        <f t="shared" si="38"/>
      </c>
      <c r="GW20" s="403">
        <f t="shared" si="38"/>
      </c>
      <c r="GX20" s="403">
        <f t="shared" si="38"/>
      </c>
      <c r="GY20" s="403">
        <f t="shared" si="38"/>
      </c>
      <c r="GZ20" s="403">
        <f t="shared" si="39"/>
        <v>45</v>
      </c>
      <c r="HA20" s="403">
        <f t="shared" si="39"/>
        <v>45</v>
      </c>
      <c r="HB20" s="403">
        <f t="shared" si="39"/>
      </c>
      <c r="HC20" s="403">
        <f t="shared" si="39"/>
      </c>
      <c r="HD20" s="403">
        <f t="shared" si="39"/>
      </c>
      <c r="HE20" s="403">
        <f t="shared" si="39"/>
      </c>
      <c r="HF20" s="403">
        <f t="shared" si="39"/>
      </c>
      <c r="HG20" s="403">
        <f t="shared" si="39"/>
      </c>
      <c r="HH20" s="403">
        <f t="shared" si="40"/>
      </c>
      <c r="HI20" s="403">
        <f t="shared" si="40"/>
      </c>
      <c r="HJ20" s="403">
        <f t="shared" si="40"/>
      </c>
      <c r="HK20" s="403">
        <f t="shared" si="40"/>
      </c>
      <c r="HL20" s="403">
        <f t="shared" si="40"/>
      </c>
      <c r="HM20" s="403">
        <f t="shared" si="40"/>
        <v>31.499999999999996</v>
      </c>
      <c r="HN20" s="403">
        <f t="shared" si="40"/>
      </c>
      <c r="HO20" s="403">
        <f t="shared" si="40"/>
      </c>
      <c r="HP20" s="403">
        <f t="shared" si="40"/>
      </c>
      <c r="HQ20" s="403">
        <f t="shared" si="40"/>
        <v>13.5</v>
      </c>
      <c r="HR20" s="403">
        <f t="shared" si="45"/>
      </c>
      <c r="HS20" s="403">
        <f t="shared" si="45"/>
      </c>
      <c r="HT20" s="403">
        <f t="shared" si="45"/>
      </c>
      <c r="HU20" s="403">
        <f t="shared" si="45"/>
      </c>
      <c r="HV20" s="403">
        <f t="shared" si="45"/>
      </c>
      <c r="HW20" s="403">
        <f t="shared" si="45"/>
      </c>
      <c r="HX20" s="403">
        <f t="shared" si="45"/>
      </c>
      <c r="HY20" s="403">
        <f t="shared" si="45"/>
      </c>
      <c r="HZ20" s="403">
        <f t="shared" si="45"/>
      </c>
      <c r="IA20" s="403">
        <f t="shared" si="45"/>
      </c>
      <c r="IB20" s="403">
        <f t="shared" si="45"/>
      </c>
      <c r="IC20" s="403">
        <f t="shared" si="45"/>
      </c>
      <c r="ID20" s="403">
        <f t="shared" si="45"/>
        <v>11.25</v>
      </c>
      <c r="IE20" s="403">
        <f t="shared" si="45"/>
      </c>
      <c r="IF20" s="403">
        <f t="shared" si="45"/>
      </c>
      <c r="IG20" s="403">
        <f t="shared" si="45"/>
      </c>
      <c r="IH20" s="403">
        <f>IF(CQ20="","",CQ20*$AA20)</f>
      </c>
      <c r="II20" s="403">
        <f t="shared" si="46"/>
      </c>
      <c r="IJ20" s="403">
        <f t="shared" si="43"/>
      </c>
      <c r="IK20" s="403" t="e">
        <f>IF(#REF!="","",#REF!*$AA20)</f>
        <v>#REF!</v>
      </c>
      <c r="IL20" s="403">
        <f t="shared" si="44"/>
        <v>45</v>
      </c>
    </row>
    <row r="21" spans="2:246" ht="33.75">
      <c r="B21" s="731">
        <v>2016</v>
      </c>
      <c r="C21" s="938">
        <v>1</v>
      </c>
      <c r="D21" s="780" t="s">
        <v>380</v>
      </c>
      <c r="E21" s="260"/>
      <c r="F21" s="229"/>
      <c r="G21" s="630">
        <v>1</v>
      </c>
      <c r="H21" s="630">
        <v>2</v>
      </c>
      <c r="I21" s="713">
        <v>1</v>
      </c>
      <c r="J21" s="418" t="s">
        <v>5</v>
      </c>
      <c r="K21" s="417" t="s">
        <v>1033</v>
      </c>
      <c r="L21" s="418" t="s">
        <v>1034</v>
      </c>
      <c r="M21" s="613"/>
      <c r="N21" s="613">
        <v>50</v>
      </c>
      <c r="O21" s="610"/>
      <c r="P21" s="611"/>
      <c r="Q21" s="613">
        <v>0</v>
      </c>
      <c r="R21" s="613">
        <v>0</v>
      </c>
      <c r="S21" s="613">
        <v>0</v>
      </c>
      <c r="T21" s="611"/>
      <c r="U21" s="630">
        <v>1</v>
      </c>
      <c r="V21" s="630">
        <v>3</v>
      </c>
      <c r="W21" s="713">
        <v>1</v>
      </c>
      <c r="X21" s="611"/>
      <c r="Y21" s="611">
        <v>346</v>
      </c>
      <c r="Z21" s="614">
        <v>7</v>
      </c>
      <c r="AA21" s="611">
        <v>20</v>
      </c>
      <c r="AB21" s="754">
        <f t="shared" si="26"/>
        <v>15</v>
      </c>
      <c r="AC21" s="755">
        <f t="shared" si="27"/>
        <v>0.07803468208092486</v>
      </c>
      <c r="AD21" s="754">
        <f t="shared" si="28"/>
        <v>7</v>
      </c>
      <c r="AE21" s="750" t="s">
        <v>764</v>
      </c>
      <c r="AF21" s="714"/>
      <c r="AG21" s="750" t="s">
        <v>764</v>
      </c>
      <c r="AH21" s="714"/>
      <c r="AI21" s="750" t="s">
        <v>764</v>
      </c>
      <c r="AJ21" s="714"/>
      <c r="AK21" s="611"/>
      <c r="AL21" s="611"/>
      <c r="AM21" s="615"/>
      <c r="AN21" s="615"/>
      <c r="AO21" s="615"/>
      <c r="AP21" s="615"/>
      <c r="AQ21" s="615"/>
      <c r="AR21" s="589">
        <v>1</v>
      </c>
      <c r="AS21" s="615"/>
      <c r="AT21" s="615"/>
      <c r="AU21" s="615"/>
      <c r="AV21" s="615"/>
      <c r="AW21" s="615"/>
      <c r="AX21" s="615"/>
      <c r="AY21" s="615"/>
      <c r="AZ21" s="615"/>
      <c r="BA21" s="615"/>
      <c r="BB21" s="615"/>
      <c r="BC21" s="615"/>
      <c r="BD21" s="615"/>
      <c r="BE21" s="858" t="s">
        <v>1035</v>
      </c>
      <c r="BF21" s="611"/>
      <c r="BG21" s="615"/>
      <c r="BH21" s="615"/>
      <c r="BI21" s="615"/>
      <c r="BJ21" s="615"/>
      <c r="BK21" s="615"/>
      <c r="BL21" s="615"/>
      <c r="BM21" s="615"/>
      <c r="BN21" s="615"/>
      <c r="BO21" s="615"/>
      <c r="BP21" s="611"/>
      <c r="BQ21" s="611"/>
      <c r="BR21" s="615"/>
      <c r="BS21" s="615"/>
      <c r="BT21" s="615"/>
      <c r="BU21" s="615"/>
      <c r="BV21" s="615"/>
      <c r="BW21" s="615"/>
      <c r="BX21" s="615"/>
      <c r="BY21" s="615"/>
      <c r="BZ21" s="615"/>
      <c r="CA21" s="615"/>
      <c r="CB21" s="688">
        <v>1</v>
      </c>
      <c r="CC21" s="615"/>
      <c r="CD21" s="615"/>
      <c r="CE21" s="615"/>
      <c r="CF21" s="679"/>
      <c r="CG21" s="611"/>
      <c r="CH21" s="697">
        <v>1</v>
      </c>
      <c r="CI21" s="815" t="s">
        <v>1036</v>
      </c>
      <c r="CJ21" s="810" t="s">
        <v>1037</v>
      </c>
      <c r="CK21" s="611"/>
      <c r="CL21" s="611"/>
      <c r="CM21" s="615"/>
      <c r="CN21" s="615"/>
      <c r="CO21" s="615"/>
      <c r="CP21" s="615"/>
      <c r="CQ21" s="616"/>
      <c r="CR21" s="616"/>
      <c r="CS21" s="615"/>
      <c r="CT21" s="616"/>
      <c r="CU21" s="616"/>
      <c r="CV21" s="705"/>
      <c r="CW21" s="611"/>
      <c r="CX21" s="612"/>
      <c r="CY21" s="722"/>
      <c r="CZ21" s="615"/>
      <c r="DA21" s="611"/>
      <c r="DB21" s="611"/>
      <c r="DC21" s="716">
        <v>1</v>
      </c>
      <c r="DD21" s="717">
        <v>1</v>
      </c>
      <c r="DE21" s="647"/>
      <c r="DF21" s="716">
        <v>1</v>
      </c>
      <c r="DG21" s="615"/>
      <c r="DH21" s="615"/>
      <c r="DI21" s="615"/>
      <c r="DJ21" s="647"/>
      <c r="DK21" s="615"/>
      <c r="DL21" s="615"/>
      <c r="DM21" s="615"/>
      <c r="DN21" s="615"/>
      <c r="DO21" s="615"/>
      <c r="DP21" s="615"/>
      <c r="DQ21" s="611"/>
      <c r="DR21" s="718">
        <v>1</v>
      </c>
      <c r="DS21" s="615"/>
      <c r="DT21" s="814" t="s">
        <v>1038</v>
      </c>
      <c r="DU21" s="712"/>
      <c r="DV21" s="730"/>
      <c r="DW21" s="730"/>
      <c r="DX21" s="726">
        <v>1</v>
      </c>
      <c r="DY21" s="730"/>
      <c r="DZ21" s="728"/>
      <c r="EA21" s="724">
        <v>1</v>
      </c>
      <c r="EB21" s="730"/>
      <c r="EC21" s="726">
        <v>1</v>
      </c>
      <c r="ED21" s="730"/>
      <c r="EE21" s="729"/>
      <c r="EF21" s="730"/>
      <c r="EG21" s="730"/>
      <c r="EH21" s="730"/>
      <c r="EI21" s="730"/>
      <c r="EJ21" s="728"/>
      <c r="EK21" s="724">
        <v>1</v>
      </c>
      <c r="EL21" s="730"/>
      <c r="EM21" s="726">
        <v>1</v>
      </c>
      <c r="EN21" s="730"/>
      <c r="EO21" s="729"/>
      <c r="EP21" s="730"/>
      <c r="EQ21" s="730"/>
      <c r="ER21" s="726">
        <v>1</v>
      </c>
      <c r="ES21" s="730"/>
      <c r="ET21" s="728"/>
      <c r="EU21" s="730"/>
      <c r="EV21" s="730"/>
      <c r="EW21" s="730"/>
      <c r="EX21" s="727">
        <v>1</v>
      </c>
      <c r="EY21" s="729">
        <v>1</v>
      </c>
      <c r="EZ21" s="730"/>
      <c r="FA21" s="730"/>
      <c r="FB21" s="730"/>
      <c r="FC21" s="730"/>
      <c r="FD21" s="728"/>
      <c r="FE21" s="730"/>
      <c r="FF21" s="730"/>
      <c r="FG21" s="730"/>
      <c r="FH21" s="730"/>
      <c r="FI21" s="729"/>
      <c r="FJ21" s="730"/>
      <c r="FK21" s="730"/>
      <c r="FL21" s="726">
        <v>1</v>
      </c>
      <c r="FM21" s="730"/>
      <c r="FN21" s="728"/>
      <c r="FO21" s="730"/>
      <c r="FP21" s="730"/>
      <c r="FQ21" s="730"/>
      <c r="FR21" s="730"/>
      <c r="FS21" s="729"/>
      <c r="FT21" s="730"/>
      <c r="FU21" s="730"/>
      <c r="FV21" s="712"/>
      <c r="FW21" s="709">
        <f t="shared" si="29"/>
        <v>9</v>
      </c>
      <c r="FX21" s="709" t="str">
        <f t="shared" si="30"/>
        <v>yes</v>
      </c>
      <c r="FY21" s="615"/>
      <c r="FZ21" s="611"/>
      <c r="GA21" s="611"/>
      <c r="GB21" s="539"/>
      <c r="GC21" s="265"/>
      <c r="GE21" s="229"/>
      <c r="GF21" s="403">
        <f t="shared" si="37"/>
      </c>
      <c r="GG21" s="403">
        <f t="shared" si="37"/>
      </c>
      <c r="GH21" s="403">
        <f t="shared" si="37"/>
      </c>
      <c r="GI21" s="403">
        <f t="shared" si="37"/>
      </c>
      <c r="GJ21" s="403">
        <f t="shared" si="37"/>
      </c>
      <c r="GK21" s="403">
        <f t="shared" si="37"/>
        <v>20</v>
      </c>
      <c r="GL21" s="403">
        <f t="shared" si="37"/>
      </c>
      <c r="GM21" s="403">
        <f t="shared" si="37"/>
      </c>
      <c r="GN21" s="403">
        <f t="shared" si="37"/>
      </c>
      <c r="GO21" s="403">
        <f t="shared" si="37"/>
      </c>
      <c r="GP21" s="403">
        <f t="shared" si="38"/>
      </c>
      <c r="GQ21" s="403">
        <f t="shared" si="38"/>
      </c>
      <c r="GR21" s="403">
        <f t="shared" si="38"/>
      </c>
      <c r="GS21" s="403">
        <f t="shared" si="38"/>
      </c>
      <c r="GT21" s="403">
        <f t="shared" si="38"/>
      </c>
      <c r="GU21" s="403">
        <f t="shared" si="38"/>
      </c>
      <c r="GV21" s="403">
        <f t="shared" si="38"/>
      </c>
      <c r="GW21" s="403">
        <f t="shared" si="38"/>
      </c>
      <c r="GX21" s="403" t="e">
        <f t="shared" si="38"/>
        <v>#VALUE!</v>
      </c>
      <c r="GY21" s="403">
        <f t="shared" si="38"/>
      </c>
      <c r="GZ21" s="403">
        <f t="shared" si="39"/>
      </c>
      <c r="HA21" s="403">
        <f t="shared" si="39"/>
      </c>
      <c r="HB21" s="403">
        <f t="shared" si="39"/>
      </c>
      <c r="HC21" s="403">
        <f t="shared" si="39"/>
      </c>
      <c r="HD21" s="403">
        <f t="shared" si="39"/>
      </c>
      <c r="HE21" s="403">
        <f t="shared" si="39"/>
      </c>
      <c r="HF21" s="403">
        <f t="shared" si="39"/>
      </c>
      <c r="HG21" s="403">
        <f t="shared" si="39"/>
      </c>
      <c r="HH21" s="403">
        <f t="shared" si="40"/>
      </c>
      <c r="HI21" s="403">
        <f t="shared" si="40"/>
      </c>
      <c r="HJ21" s="403">
        <f t="shared" si="40"/>
      </c>
      <c r="HK21" s="403">
        <f t="shared" si="40"/>
      </c>
      <c r="HL21" s="403">
        <f t="shared" si="40"/>
      </c>
      <c r="HM21" s="403">
        <f t="shared" si="40"/>
      </c>
      <c r="HN21" s="403">
        <f t="shared" si="40"/>
      </c>
      <c r="HO21" s="403">
        <f t="shared" si="40"/>
      </c>
      <c r="HP21" s="403">
        <f t="shared" si="40"/>
      </c>
      <c r="HQ21" s="403">
        <f t="shared" si="40"/>
      </c>
      <c r="HR21" s="403">
        <f t="shared" si="45"/>
      </c>
      <c r="HS21" s="403">
        <f t="shared" si="45"/>
        <v>20</v>
      </c>
      <c r="HT21" s="403">
        <f t="shared" si="45"/>
      </c>
      <c r="HU21" s="403">
        <f t="shared" si="45"/>
      </c>
      <c r="HV21" s="403">
        <f t="shared" si="45"/>
      </c>
      <c r="HW21" s="403">
        <f t="shared" si="45"/>
      </c>
      <c r="HX21" s="403">
        <f t="shared" si="45"/>
      </c>
      <c r="HY21" s="403">
        <f t="shared" si="45"/>
        <v>20</v>
      </c>
      <c r="HZ21" s="403" t="e">
        <f t="shared" si="45"/>
        <v>#VALUE!</v>
      </c>
      <c r="IA21" s="403" t="e">
        <f t="shared" si="45"/>
        <v>#VALUE!</v>
      </c>
      <c r="IB21" s="403">
        <f t="shared" si="45"/>
      </c>
      <c r="IC21" s="403">
        <f t="shared" si="45"/>
      </c>
      <c r="ID21" s="403">
        <f t="shared" si="45"/>
      </c>
      <c r="IE21" s="403">
        <f t="shared" si="45"/>
      </c>
      <c r="IF21" s="403">
        <f t="shared" si="45"/>
      </c>
      <c r="IG21" s="403">
        <f t="shared" si="45"/>
      </c>
      <c r="IH21" s="403">
        <f>IF(CQ21="","",CQ21*$AA21)</f>
      </c>
      <c r="II21" s="403">
        <f t="shared" si="46"/>
      </c>
      <c r="IJ21" s="403">
        <f t="shared" si="43"/>
      </c>
      <c r="IK21" s="403" t="e">
        <f>IF(#REF!="","",#REF!*$AA21)</f>
        <v>#REF!</v>
      </c>
      <c r="IL21" s="403">
        <f t="shared" si="44"/>
        <v>20</v>
      </c>
    </row>
    <row r="22" spans="2:246" ht="12.75">
      <c r="B22" s="731">
        <v>2016</v>
      </c>
      <c r="C22" s="938">
        <v>1</v>
      </c>
      <c r="D22" s="780" t="s">
        <v>37</v>
      </c>
      <c r="E22" s="260" t="s">
        <v>266</v>
      </c>
      <c r="F22" s="229"/>
      <c r="G22" s="630">
        <v>1</v>
      </c>
      <c r="H22" s="630">
        <v>4</v>
      </c>
      <c r="I22" s="713"/>
      <c r="J22" s="613"/>
      <c r="K22" s="625"/>
      <c r="L22" s="613"/>
      <c r="M22" s="613"/>
      <c r="N22" s="613"/>
      <c r="O22" s="610"/>
      <c r="P22" s="611"/>
      <c r="Q22" s="539">
        <v>1</v>
      </c>
      <c r="R22" s="539">
        <v>4</v>
      </c>
      <c r="S22" s="558">
        <v>1</v>
      </c>
      <c r="T22" s="611"/>
      <c r="U22" s="630">
        <v>1</v>
      </c>
      <c r="V22" s="630">
        <v>4</v>
      </c>
      <c r="W22" s="713">
        <v>1</v>
      </c>
      <c r="X22" s="611"/>
      <c r="Y22" s="611">
        <v>300</v>
      </c>
      <c r="Z22" s="614">
        <v>5</v>
      </c>
      <c r="AA22" s="611">
        <v>30</v>
      </c>
      <c r="AB22" s="754">
        <f t="shared" si="26"/>
        <v>11</v>
      </c>
      <c r="AC22" s="755">
        <f t="shared" si="27"/>
        <v>0.11666666666666667</v>
      </c>
      <c r="AD22" s="754">
        <f t="shared" si="28"/>
        <v>4</v>
      </c>
      <c r="AE22" s="750" t="s">
        <v>764</v>
      </c>
      <c r="AF22" s="714">
        <v>0.5</v>
      </c>
      <c r="AG22" s="750" t="s">
        <v>764</v>
      </c>
      <c r="AH22" s="714">
        <v>0.5</v>
      </c>
      <c r="AI22" s="750" t="s">
        <v>764</v>
      </c>
      <c r="AJ22" s="714">
        <v>0.5</v>
      </c>
      <c r="AK22" s="610"/>
      <c r="AL22" s="611"/>
      <c r="AM22" s="615"/>
      <c r="AN22" s="615"/>
      <c r="AO22" s="615"/>
      <c r="AP22" s="615"/>
      <c r="AQ22" s="615"/>
      <c r="AR22" s="615"/>
      <c r="AS22" s="615"/>
      <c r="AT22" s="615"/>
      <c r="AU22" s="615"/>
      <c r="AV22" s="615"/>
      <c r="AW22" s="615"/>
      <c r="AX22" s="704">
        <v>1</v>
      </c>
      <c r="AY22" s="615"/>
      <c r="AZ22" s="615"/>
      <c r="BA22" s="615"/>
      <c r="BB22" s="615"/>
      <c r="BC22" s="615"/>
      <c r="BD22" s="615"/>
      <c r="BE22" s="611"/>
      <c r="BF22" s="611"/>
      <c r="BG22" s="734">
        <v>1</v>
      </c>
      <c r="BH22" s="615"/>
      <c r="BI22" s="615"/>
      <c r="BJ22" s="615"/>
      <c r="BK22" s="689">
        <v>1</v>
      </c>
      <c r="BL22" s="615"/>
      <c r="BM22" s="615"/>
      <c r="BN22" s="615"/>
      <c r="BO22" s="615"/>
      <c r="BP22" s="611"/>
      <c r="BQ22" s="611"/>
      <c r="BR22" s="697">
        <v>0.5</v>
      </c>
      <c r="BS22" s="615"/>
      <c r="BT22" s="695">
        <v>0.5</v>
      </c>
      <c r="BU22" s="615"/>
      <c r="BV22" s="615"/>
      <c r="BW22" s="615"/>
      <c r="BX22" s="615"/>
      <c r="BY22" s="615"/>
      <c r="BZ22" s="615"/>
      <c r="CA22" s="615"/>
      <c r="CB22" s="615"/>
      <c r="CC22" s="615"/>
      <c r="CD22" s="615"/>
      <c r="CE22" s="615"/>
      <c r="CF22" s="679"/>
      <c r="CG22" s="611"/>
      <c r="CH22" s="615"/>
      <c r="CI22" s="615"/>
      <c r="CJ22" s="615"/>
      <c r="CK22" s="611"/>
      <c r="CL22" s="611"/>
      <c r="CM22" s="615"/>
      <c r="CN22" s="615"/>
      <c r="CO22" s="615"/>
      <c r="CP22" s="615"/>
      <c r="CQ22" s="616"/>
      <c r="CR22" s="616"/>
      <c r="CS22" s="615"/>
      <c r="CT22" s="616"/>
      <c r="CU22" s="616"/>
      <c r="CV22" s="705"/>
      <c r="CW22" s="611"/>
      <c r="CX22" s="678">
        <v>1</v>
      </c>
      <c r="CY22" s="722"/>
      <c r="CZ22" s="615"/>
      <c r="DA22" s="611"/>
      <c r="DB22" s="611"/>
      <c r="DC22" s="716">
        <v>1</v>
      </c>
      <c r="DD22" s="717">
        <v>1</v>
      </c>
      <c r="DE22" s="647"/>
      <c r="DF22" s="716">
        <v>1</v>
      </c>
      <c r="DG22" s="615"/>
      <c r="DH22" s="707">
        <v>1</v>
      </c>
      <c r="DI22" s="615"/>
      <c r="DJ22" s="647"/>
      <c r="DK22" s="615"/>
      <c r="DL22" s="615"/>
      <c r="DM22" s="706">
        <v>1</v>
      </c>
      <c r="DN22" s="615"/>
      <c r="DO22" s="615"/>
      <c r="DP22" s="615"/>
      <c r="DQ22" s="611"/>
      <c r="DR22" s="612"/>
      <c r="DS22" s="615"/>
      <c r="DT22" s="611"/>
      <c r="DU22" s="712"/>
      <c r="DV22" s="724">
        <v>1</v>
      </c>
      <c r="DW22" s="730"/>
      <c r="DX22" s="730"/>
      <c r="DY22" s="730"/>
      <c r="DZ22" s="728"/>
      <c r="EA22" s="730"/>
      <c r="EB22" s="730"/>
      <c r="EC22" s="730"/>
      <c r="ED22" s="730"/>
      <c r="EE22" s="729"/>
      <c r="EF22" s="730"/>
      <c r="EG22" s="730"/>
      <c r="EH22" s="730"/>
      <c r="EI22" s="730"/>
      <c r="EJ22" s="728"/>
      <c r="EK22" s="730"/>
      <c r="EL22" s="730"/>
      <c r="EM22" s="730"/>
      <c r="EN22" s="730"/>
      <c r="EO22" s="729"/>
      <c r="EP22" s="730"/>
      <c r="EQ22" s="730"/>
      <c r="ER22" s="730"/>
      <c r="ES22" s="730"/>
      <c r="ET22" s="728"/>
      <c r="EU22" s="730"/>
      <c r="EV22" s="730"/>
      <c r="EW22" s="730"/>
      <c r="EX22" s="727">
        <v>1</v>
      </c>
      <c r="EY22" s="729"/>
      <c r="EZ22" s="730"/>
      <c r="FA22" s="730"/>
      <c r="FB22" s="730"/>
      <c r="FC22" s="727">
        <v>1</v>
      </c>
      <c r="FD22" s="728"/>
      <c r="FE22" s="730"/>
      <c r="FF22" s="725">
        <v>1</v>
      </c>
      <c r="FG22" s="726">
        <v>1</v>
      </c>
      <c r="FH22" s="730"/>
      <c r="FI22" s="729"/>
      <c r="FJ22" s="730"/>
      <c r="FK22" s="730"/>
      <c r="FL22" s="730"/>
      <c r="FM22" s="730"/>
      <c r="FN22" s="728"/>
      <c r="FO22" s="730"/>
      <c r="FP22" s="730"/>
      <c r="FQ22" s="730"/>
      <c r="FR22" s="730"/>
      <c r="FS22" s="729"/>
      <c r="FT22" s="730"/>
      <c r="FU22" s="730"/>
      <c r="FV22" s="712"/>
      <c r="FW22" s="709">
        <f t="shared" si="29"/>
        <v>5</v>
      </c>
      <c r="FX22" s="709" t="str">
        <f t="shared" si="30"/>
        <v>- -</v>
      </c>
      <c r="FY22" s="615"/>
      <c r="FZ22" s="611"/>
      <c r="GA22" s="611"/>
      <c r="GB22" s="539"/>
      <c r="GC22" s="265"/>
      <c r="GE22" s="229"/>
      <c r="GF22" s="403">
        <f t="shared" si="37"/>
      </c>
      <c r="GG22" s="403">
        <f t="shared" si="37"/>
      </c>
      <c r="GH22" s="403">
        <f t="shared" si="37"/>
      </c>
      <c r="GI22" s="403">
        <f t="shared" si="37"/>
      </c>
      <c r="GJ22" s="403">
        <f t="shared" si="37"/>
      </c>
      <c r="GK22" s="403">
        <f t="shared" si="37"/>
      </c>
      <c r="GL22" s="403">
        <f t="shared" si="37"/>
      </c>
      <c r="GM22" s="403">
        <f t="shared" si="37"/>
      </c>
      <c r="GN22" s="403">
        <f t="shared" si="37"/>
      </c>
      <c r="GO22" s="403">
        <f t="shared" si="37"/>
      </c>
      <c r="GP22" s="403">
        <f t="shared" si="38"/>
      </c>
      <c r="GQ22" s="403">
        <f t="shared" si="38"/>
        <v>30</v>
      </c>
      <c r="GR22" s="403">
        <f t="shared" si="38"/>
      </c>
      <c r="GS22" s="403">
        <f t="shared" si="38"/>
      </c>
      <c r="GT22" s="403">
        <f t="shared" si="38"/>
      </c>
      <c r="GU22" s="403">
        <f t="shared" si="38"/>
      </c>
      <c r="GV22" s="403">
        <f t="shared" si="38"/>
      </c>
      <c r="GW22" s="403">
        <f t="shared" si="38"/>
      </c>
      <c r="GX22" s="403">
        <f t="shared" si="38"/>
      </c>
      <c r="GY22" s="403">
        <f t="shared" si="38"/>
      </c>
      <c r="GZ22" s="403">
        <f t="shared" si="39"/>
        <v>30</v>
      </c>
      <c r="HA22" s="403">
        <f t="shared" si="39"/>
      </c>
      <c r="HB22" s="403">
        <f t="shared" si="39"/>
      </c>
      <c r="HC22" s="403">
        <f t="shared" si="39"/>
      </c>
      <c r="HD22" s="403">
        <f t="shared" si="39"/>
        <v>30</v>
      </c>
      <c r="HE22" s="403">
        <f t="shared" si="39"/>
      </c>
      <c r="HF22" s="403">
        <f t="shared" si="39"/>
      </c>
      <c r="HG22" s="403">
        <f t="shared" si="39"/>
      </c>
      <c r="HH22" s="403">
        <f t="shared" si="40"/>
      </c>
      <c r="HI22" s="403">
        <f t="shared" si="40"/>
      </c>
      <c r="HJ22" s="403">
        <f t="shared" si="40"/>
        <v>15</v>
      </c>
      <c r="HK22" s="403">
        <f t="shared" si="40"/>
      </c>
      <c r="HL22" s="403">
        <f t="shared" si="40"/>
        <v>15</v>
      </c>
      <c r="HM22" s="403">
        <f t="shared" si="40"/>
      </c>
      <c r="HN22" s="403">
        <f t="shared" si="40"/>
      </c>
      <c r="HO22" s="403">
        <f t="shared" si="40"/>
      </c>
      <c r="HP22" s="403">
        <f t="shared" si="40"/>
      </c>
      <c r="HQ22" s="403">
        <f t="shared" si="40"/>
      </c>
      <c r="HR22" s="403">
        <f t="shared" si="45"/>
      </c>
      <c r="HS22" s="403">
        <f t="shared" si="45"/>
      </c>
      <c r="HT22" s="403">
        <f t="shared" si="45"/>
      </c>
      <c r="HU22" s="403">
        <f t="shared" si="45"/>
      </c>
      <c r="HV22" s="403">
        <f t="shared" si="45"/>
      </c>
      <c r="HW22" s="403">
        <f t="shared" si="45"/>
      </c>
      <c r="HX22" s="403">
        <f t="shared" si="45"/>
      </c>
      <c r="HY22" s="403">
        <f t="shared" si="45"/>
      </c>
      <c r="HZ22" s="403">
        <f t="shared" si="45"/>
      </c>
      <c r="IA22" s="403">
        <f t="shared" si="45"/>
      </c>
      <c r="IB22" s="403">
        <f t="shared" si="45"/>
      </c>
      <c r="IC22" s="403">
        <f t="shared" si="45"/>
      </c>
      <c r="ID22" s="403">
        <f t="shared" si="45"/>
      </c>
      <c r="IE22" s="403">
        <f t="shared" si="45"/>
      </c>
      <c r="IF22" s="403">
        <f t="shared" si="45"/>
      </c>
      <c r="IG22" s="403">
        <f t="shared" si="45"/>
      </c>
      <c r="IH22" s="403">
        <f>IF(CQ22="","",CQ22*$AA22)</f>
      </c>
      <c r="II22" s="403">
        <f t="shared" si="46"/>
      </c>
      <c r="IJ22" s="403">
        <f t="shared" si="43"/>
      </c>
      <c r="IK22" s="403" t="e">
        <f>IF(#REF!="","",#REF!*$AA22)</f>
        <v>#REF!</v>
      </c>
      <c r="IL22" s="403">
        <f t="shared" si="44"/>
        <v>30</v>
      </c>
    </row>
    <row r="23" spans="2:246" ht="78.75">
      <c r="B23" s="731">
        <v>2016</v>
      </c>
      <c r="C23" s="938">
        <v>1</v>
      </c>
      <c r="D23" s="775" t="s">
        <v>193</v>
      </c>
      <c r="E23" s="260" t="s">
        <v>266</v>
      </c>
      <c r="F23" s="229"/>
      <c r="G23" s="630">
        <v>1</v>
      </c>
      <c r="H23" s="630">
        <v>4</v>
      </c>
      <c r="I23" s="713">
        <v>1</v>
      </c>
      <c r="J23" s="613"/>
      <c r="K23" s="625"/>
      <c r="L23" s="625"/>
      <c r="M23" s="613"/>
      <c r="N23" s="613"/>
      <c r="O23" s="610"/>
      <c r="P23" s="611"/>
      <c r="Q23" s="539">
        <v>1</v>
      </c>
      <c r="R23" s="539">
        <v>2</v>
      </c>
      <c r="S23" s="613">
        <v>0</v>
      </c>
      <c r="T23" s="611"/>
      <c r="U23" s="630">
        <v>1</v>
      </c>
      <c r="V23" s="630">
        <v>3</v>
      </c>
      <c r="W23" s="713">
        <v>1</v>
      </c>
      <c r="X23" s="611"/>
      <c r="Y23" s="611">
        <v>250</v>
      </c>
      <c r="Z23" s="614">
        <v>1</v>
      </c>
      <c r="AA23" s="611">
        <v>40</v>
      </c>
      <c r="AB23" s="754">
        <f t="shared" si="26"/>
        <v>10</v>
      </c>
      <c r="AC23" s="755">
        <f t="shared" si="27"/>
        <v>0.164</v>
      </c>
      <c r="AD23" s="754">
        <f t="shared" si="28"/>
        <v>1</v>
      </c>
      <c r="AE23" s="750" t="s">
        <v>771</v>
      </c>
      <c r="AF23" s="714"/>
      <c r="AG23" s="750" t="s">
        <v>764</v>
      </c>
      <c r="AH23" s="714">
        <v>0.4</v>
      </c>
      <c r="AI23" s="750" t="s">
        <v>764</v>
      </c>
      <c r="AJ23" s="714">
        <v>0.8</v>
      </c>
      <c r="AK23" s="611"/>
      <c r="AL23" s="611"/>
      <c r="AM23" s="615"/>
      <c r="AN23" s="615"/>
      <c r="AO23" s="615"/>
      <c r="AP23" s="615"/>
      <c r="AQ23" s="615"/>
      <c r="AR23" s="589">
        <v>1</v>
      </c>
      <c r="AS23" s="615"/>
      <c r="AT23" s="615"/>
      <c r="AU23" s="615"/>
      <c r="AV23" s="615"/>
      <c r="AW23" s="615"/>
      <c r="AX23" s="615"/>
      <c r="AY23" s="615"/>
      <c r="AZ23" s="615"/>
      <c r="BA23" s="615"/>
      <c r="BB23" s="615"/>
      <c r="BC23" s="615"/>
      <c r="BD23" s="615"/>
      <c r="BE23" s="611"/>
      <c r="BF23" s="611"/>
      <c r="BG23" s="734">
        <v>0.2</v>
      </c>
      <c r="BH23" s="621">
        <v>1</v>
      </c>
      <c r="BI23" s="615"/>
      <c r="BJ23" s="615"/>
      <c r="BK23" s="615"/>
      <c r="BL23" s="615"/>
      <c r="BM23" s="615"/>
      <c r="BN23" s="615"/>
      <c r="BO23" s="187" t="s">
        <v>559</v>
      </c>
      <c r="BP23" s="611"/>
      <c r="BQ23" s="611"/>
      <c r="BR23" s="615"/>
      <c r="BS23" s="615"/>
      <c r="BT23" s="615"/>
      <c r="BU23" s="615"/>
      <c r="BV23" s="615"/>
      <c r="BW23" s="615"/>
      <c r="BX23" s="695">
        <v>1</v>
      </c>
      <c r="BY23" s="615"/>
      <c r="BZ23" s="615"/>
      <c r="CA23" s="615"/>
      <c r="CB23" s="615"/>
      <c r="CC23" s="615"/>
      <c r="CD23" s="615"/>
      <c r="CE23" s="615"/>
      <c r="CF23" s="679"/>
      <c r="CG23" s="611"/>
      <c r="CH23" s="697">
        <v>0.1</v>
      </c>
      <c r="CI23" s="815" t="s">
        <v>954</v>
      </c>
      <c r="CJ23" s="810" t="s">
        <v>955</v>
      </c>
      <c r="CK23" s="229" t="s">
        <v>956</v>
      </c>
      <c r="CL23" s="611"/>
      <c r="CM23" s="615"/>
      <c r="CN23" s="615"/>
      <c r="CO23" s="615"/>
      <c r="CP23" s="615"/>
      <c r="CQ23" s="616"/>
      <c r="CR23" s="616"/>
      <c r="CS23" s="615"/>
      <c r="CT23" s="616"/>
      <c r="CU23" s="616"/>
      <c r="CV23" s="705"/>
      <c r="CW23" s="611"/>
      <c r="CX23" s="678">
        <v>1</v>
      </c>
      <c r="CY23" s="722"/>
      <c r="CZ23" s="615"/>
      <c r="DA23" s="816" t="s">
        <v>957</v>
      </c>
      <c r="DB23" s="611"/>
      <c r="DC23" s="702">
        <v>1</v>
      </c>
      <c r="DD23" s="706">
        <v>1</v>
      </c>
      <c r="DE23" s="647"/>
      <c r="DF23" s="702">
        <v>1</v>
      </c>
      <c r="DG23" s="706">
        <v>1</v>
      </c>
      <c r="DH23" s="615"/>
      <c r="DI23" s="702">
        <v>0.5</v>
      </c>
      <c r="DJ23" s="647"/>
      <c r="DK23" s="615"/>
      <c r="DL23" s="615"/>
      <c r="DM23" s="706">
        <v>0.75</v>
      </c>
      <c r="DN23" s="615"/>
      <c r="DO23" s="702">
        <v>1</v>
      </c>
      <c r="DP23" s="615"/>
      <c r="DQ23" s="611"/>
      <c r="DR23" s="684">
        <v>1</v>
      </c>
      <c r="DS23" s="612"/>
      <c r="DT23" s="814" t="s">
        <v>958</v>
      </c>
      <c r="DU23" s="712"/>
      <c r="DV23" s="730"/>
      <c r="DW23" s="730"/>
      <c r="DX23" s="726">
        <v>1</v>
      </c>
      <c r="DY23" s="730"/>
      <c r="DZ23" s="728">
        <v>1</v>
      </c>
      <c r="EA23" s="724">
        <v>1</v>
      </c>
      <c r="EB23" s="730"/>
      <c r="EC23" s="730"/>
      <c r="ED23" s="730"/>
      <c r="EE23" s="729"/>
      <c r="EF23" s="730"/>
      <c r="EG23" s="725">
        <v>1</v>
      </c>
      <c r="EH23" s="730"/>
      <c r="EI23" s="730"/>
      <c r="EJ23" s="728"/>
      <c r="EK23" s="724">
        <v>1</v>
      </c>
      <c r="EL23" s="730"/>
      <c r="EM23" s="726">
        <v>1</v>
      </c>
      <c r="EN23" s="730"/>
      <c r="EO23" s="729"/>
      <c r="EP23" s="730"/>
      <c r="EQ23" s="730"/>
      <c r="ER23" s="730"/>
      <c r="ES23" s="727">
        <v>1</v>
      </c>
      <c r="ET23" s="728">
        <v>1</v>
      </c>
      <c r="EU23" s="730"/>
      <c r="EV23" s="730"/>
      <c r="EW23" s="726">
        <v>1</v>
      </c>
      <c r="EX23" s="730"/>
      <c r="EY23" s="729">
        <v>1</v>
      </c>
      <c r="EZ23" s="730"/>
      <c r="FA23" s="730"/>
      <c r="FB23" s="730"/>
      <c r="FC23" s="730"/>
      <c r="FD23" s="728"/>
      <c r="FE23" s="730"/>
      <c r="FF23" s="730"/>
      <c r="FG23" s="726">
        <v>1</v>
      </c>
      <c r="FH23" s="730"/>
      <c r="FI23" s="729"/>
      <c r="FJ23" s="730"/>
      <c r="FK23" s="730"/>
      <c r="FL23" s="726">
        <v>1</v>
      </c>
      <c r="FM23" s="730"/>
      <c r="FN23" s="728">
        <v>1</v>
      </c>
      <c r="FO23" s="724">
        <v>1</v>
      </c>
      <c r="FP23" s="725">
        <v>1</v>
      </c>
      <c r="FQ23" s="730"/>
      <c r="FR23" s="730"/>
      <c r="FS23" s="729"/>
      <c r="FT23" s="730"/>
      <c r="FU23" s="725">
        <v>1</v>
      </c>
      <c r="FV23" s="712"/>
      <c r="FW23" s="709">
        <f t="shared" si="29"/>
        <v>16</v>
      </c>
      <c r="FX23" s="709" t="str">
        <f t="shared" si="30"/>
        <v>yes</v>
      </c>
      <c r="FY23" s="615"/>
      <c r="FZ23" s="611"/>
      <c r="GA23" s="611"/>
      <c r="GB23" s="539"/>
      <c r="GC23" s="265"/>
      <c r="GE23" s="229"/>
      <c r="GF23" s="403">
        <f t="shared" si="37"/>
      </c>
      <c r="GG23" s="403">
        <f t="shared" si="37"/>
      </c>
      <c r="GH23" s="403">
        <f t="shared" si="37"/>
      </c>
      <c r="GI23" s="403">
        <f t="shared" si="37"/>
      </c>
      <c r="GJ23" s="403">
        <f t="shared" si="37"/>
      </c>
      <c r="GK23" s="403">
        <f t="shared" si="37"/>
        <v>40</v>
      </c>
      <c r="GL23" s="403">
        <f t="shared" si="37"/>
      </c>
      <c r="GM23" s="403">
        <f t="shared" si="37"/>
      </c>
      <c r="GN23" s="403">
        <f t="shared" si="37"/>
      </c>
      <c r="GO23" s="403">
        <f t="shared" si="37"/>
      </c>
      <c r="GP23" s="403">
        <f t="shared" si="38"/>
      </c>
      <c r="GQ23" s="403">
        <f t="shared" si="38"/>
      </c>
      <c r="GR23" s="403">
        <f t="shared" si="38"/>
      </c>
      <c r="GS23" s="403">
        <f t="shared" si="38"/>
      </c>
      <c r="GT23" s="403">
        <f t="shared" si="38"/>
      </c>
      <c r="GU23" s="403">
        <f t="shared" si="38"/>
      </c>
      <c r="GV23" s="403">
        <f t="shared" si="38"/>
      </c>
      <c r="GW23" s="403">
        <f t="shared" si="38"/>
      </c>
      <c r="GX23" s="403">
        <f t="shared" si="38"/>
      </c>
      <c r="GY23" s="403">
        <f t="shared" si="38"/>
      </c>
      <c r="GZ23" s="403">
        <f t="shared" si="39"/>
        <v>8</v>
      </c>
      <c r="HA23" s="403">
        <f t="shared" si="39"/>
        <v>40</v>
      </c>
      <c r="HB23" s="403">
        <f t="shared" si="39"/>
      </c>
      <c r="HC23" s="403">
        <f t="shared" si="39"/>
      </c>
      <c r="HD23" s="403">
        <f t="shared" si="39"/>
      </c>
      <c r="HE23" s="403">
        <f t="shared" si="39"/>
      </c>
      <c r="HF23" s="403">
        <f t="shared" si="39"/>
      </c>
      <c r="HG23" s="403">
        <f t="shared" si="39"/>
      </c>
      <c r="HH23" s="403">
        <f t="shared" si="40"/>
      </c>
      <c r="HI23" s="403">
        <f t="shared" si="40"/>
      </c>
      <c r="HJ23" s="403">
        <f t="shared" si="40"/>
      </c>
      <c r="HK23" s="403">
        <f t="shared" si="40"/>
      </c>
      <c r="HL23" s="403">
        <f t="shared" si="40"/>
      </c>
      <c r="HM23" s="403">
        <f t="shared" si="40"/>
      </c>
      <c r="HN23" s="403">
        <f t="shared" si="40"/>
      </c>
      <c r="HO23" s="403">
        <f t="shared" si="40"/>
      </c>
      <c r="HP23" s="403">
        <f t="shared" si="40"/>
        <v>40</v>
      </c>
      <c r="HQ23" s="403">
        <f t="shared" si="40"/>
      </c>
      <c r="HR23" s="403">
        <f t="shared" si="45"/>
      </c>
      <c r="HS23" s="403">
        <f t="shared" si="45"/>
      </c>
      <c r="HT23" s="403">
        <f t="shared" si="45"/>
      </c>
      <c r="HU23" s="403">
        <f t="shared" si="45"/>
      </c>
      <c r="HV23" s="403">
        <f t="shared" si="45"/>
      </c>
      <c r="HW23" s="403">
        <f t="shared" si="45"/>
      </c>
      <c r="HX23" s="403">
        <f t="shared" si="45"/>
      </c>
      <c r="HY23" s="403">
        <f t="shared" si="45"/>
        <v>4</v>
      </c>
      <c r="HZ23" s="403" t="e">
        <f t="shared" si="45"/>
        <v>#VALUE!</v>
      </c>
      <c r="IA23" s="403" t="e">
        <f t="shared" si="45"/>
        <v>#VALUE!</v>
      </c>
      <c r="IB23" s="403" t="e">
        <f t="shared" si="45"/>
        <v>#VALUE!</v>
      </c>
      <c r="IC23" s="403">
        <f t="shared" si="45"/>
      </c>
      <c r="ID23" s="403">
        <f t="shared" si="45"/>
      </c>
      <c r="IE23" s="403">
        <f t="shared" si="45"/>
      </c>
      <c r="IF23" s="403">
        <f t="shared" si="45"/>
      </c>
      <c r="IG23" s="403">
        <f t="shared" si="45"/>
      </c>
      <c r="IH23" s="403">
        <f>IF(CQ23="","",CQ23*$AA23)</f>
      </c>
      <c r="II23" s="403">
        <f t="shared" si="46"/>
      </c>
      <c r="IJ23" s="403">
        <f t="shared" si="43"/>
      </c>
      <c r="IK23" s="403" t="e">
        <f>IF(#REF!="","",#REF!*$AA23)</f>
        <v>#REF!</v>
      </c>
      <c r="IL23" s="403">
        <f t="shared" si="44"/>
        <v>40</v>
      </c>
    </row>
    <row r="24" spans="2:246" ht="90">
      <c r="B24" s="731">
        <v>2016</v>
      </c>
      <c r="C24" s="938">
        <v>1</v>
      </c>
      <c r="D24" s="775" t="s">
        <v>17</v>
      </c>
      <c r="E24" s="260" t="s">
        <v>266</v>
      </c>
      <c r="F24" s="229"/>
      <c r="G24" s="630">
        <v>1</v>
      </c>
      <c r="H24" s="630">
        <v>4</v>
      </c>
      <c r="I24" s="713">
        <v>1</v>
      </c>
      <c r="J24" s="558"/>
      <c r="K24" s="558"/>
      <c r="L24" s="558"/>
      <c r="M24" s="558"/>
      <c r="N24" s="558"/>
      <c r="O24" s="610"/>
      <c r="P24" s="611"/>
      <c r="Q24" s="539">
        <v>1</v>
      </c>
      <c r="R24" s="626">
        <v>6</v>
      </c>
      <c r="S24" s="558">
        <v>1</v>
      </c>
      <c r="T24" s="611"/>
      <c r="U24" s="630">
        <v>1</v>
      </c>
      <c r="V24" s="630">
        <v>4</v>
      </c>
      <c r="W24" s="713">
        <v>1</v>
      </c>
      <c r="X24" s="611"/>
      <c r="Y24" s="611">
        <v>1299</v>
      </c>
      <c r="Z24" s="614">
        <v>22</v>
      </c>
      <c r="AA24" s="611">
        <v>28</v>
      </c>
      <c r="AB24" s="754">
        <f t="shared" si="26"/>
        <v>13</v>
      </c>
      <c r="AC24" s="755">
        <f t="shared" si="27"/>
        <v>0.03849114703618168</v>
      </c>
      <c r="AD24" s="754">
        <f t="shared" si="28"/>
        <v>24</v>
      </c>
      <c r="AE24" s="750" t="s">
        <v>764</v>
      </c>
      <c r="AF24" s="714">
        <v>0.46</v>
      </c>
      <c r="AG24" s="750" t="s">
        <v>764</v>
      </c>
      <c r="AH24" s="714">
        <v>0.13</v>
      </c>
      <c r="AI24" s="750" t="s">
        <v>772</v>
      </c>
      <c r="AJ24" s="714">
        <v>0.14</v>
      </c>
      <c r="AK24" s="311" t="s">
        <v>1020</v>
      </c>
      <c r="AL24" s="611"/>
      <c r="AM24" s="615"/>
      <c r="AN24" s="615"/>
      <c r="AO24" s="615"/>
      <c r="AP24" s="615"/>
      <c r="AQ24" s="615"/>
      <c r="AR24" s="688">
        <v>0.95</v>
      </c>
      <c r="AS24" s="706">
        <v>0.05</v>
      </c>
      <c r="AT24" s="615"/>
      <c r="AU24" s="615"/>
      <c r="AV24" s="615"/>
      <c r="AW24" s="615"/>
      <c r="AX24" s="615"/>
      <c r="AY24" s="615"/>
      <c r="AZ24" s="615"/>
      <c r="BA24" s="615"/>
      <c r="BB24" s="615"/>
      <c r="BC24" s="615"/>
      <c r="BD24" s="615"/>
      <c r="BE24" s="611"/>
      <c r="BF24" s="611"/>
      <c r="BG24" s="734">
        <v>1</v>
      </c>
      <c r="BH24" s="695">
        <v>1</v>
      </c>
      <c r="BI24" s="615"/>
      <c r="BJ24" s="615"/>
      <c r="BK24" s="615"/>
      <c r="BL24" s="615"/>
      <c r="BM24" s="615"/>
      <c r="BN24" s="615"/>
      <c r="BO24" s="615"/>
      <c r="BP24" s="611"/>
      <c r="BQ24" s="611"/>
      <c r="BR24" s="615"/>
      <c r="BS24" s="615"/>
      <c r="BT24" s="695">
        <v>1</v>
      </c>
      <c r="BU24" s="615"/>
      <c r="BV24" s="615"/>
      <c r="BW24" s="615"/>
      <c r="BX24" s="615"/>
      <c r="BY24" s="615"/>
      <c r="BZ24" s="615"/>
      <c r="CA24" s="615"/>
      <c r="CB24" s="615"/>
      <c r="CC24" s="615"/>
      <c r="CD24" s="615"/>
      <c r="CE24" s="615"/>
      <c r="CF24" s="679"/>
      <c r="CG24" s="611"/>
      <c r="CH24" s="697">
        <v>1</v>
      </c>
      <c r="CI24" s="815" t="s">
        <v>1021</v>
      </c>
      <c r="CJ24" s="810" t="s">
        <v>1022</v>
      </c>
      <c r="CK24" s="853" t="s">
        <v>1023</v>
      </c>
      <c r="CL24" s="611"/>
      <c r="CM24" s="615"/>
      <c r="CN24" s="615"/>
      <c r="CO24" s="615"/>
      <c r="CP24" s="851" t="s">
        <v>1027</v>
      </c>
      <c r="CQ24" s="615"/>
      <c r="CR24" s="616"/>
      <c r="CS24" s="616"/>
      <c r="CT24" s="615"/>
      <c r="CU24" s="851" t="s">
        <v>1025</v>
      </c>
      <c r="CV24" s="705"/>
      <c r="CW24" s="611"/>
      <c r="CX24" s="678">
        <v>1</v>
      </c>
      <c r="CY24" s="722"/>
      <c r="CZ24" s="615"/>
      <c r="DA24" s="852" t="s">
        <v>1026</v>
      </c>
      <c r="DB24" s="611"/>
      <c r="DC24" s="702">
        <v>1</v>
      </c>
      <c r="DD24" s="615"/>
      <c r="DE24" s="647"/>
      <c r="DF24" s="702">
        <v>1</v>
      </c>
      <c r="DG24" s="706">
        <v>1</v>
      </c>
      <c r="DH24" s="615"/>
      <c r="DI24" s="702">
        <v>0.2</v>
      </c>
      <c r="DJ24" s="647"/>
      <c r="DK24" s="615"/>
      <c r="DL24" s="615"/>
      <c r="DM24" s="706">
        <v>0.75</v>
      </c>
      <c r="DN24" s="615"/>
      <c r="DO24" s="615"/>
      <c r="DP24" s="706">
        <v>0.67</v>
      </c>
      <c r="DQ24" s="611"/>
      <c r="DR24" s="615"/>
      <c r="DS24" s="670">
        <v>1</v>
      </c>
      <c r="DT24" s="611"/>
      <c r="DU24" s="712"/>
      <c r="DV24" s="730"/>
      <c r="DW24" s="725">
        <v>1</v>
      </c>
      <c r="DX24" s="730"/>
      <c r="DY24" s="727">
        <v>1</v>
      </c>
      <c r="DZ24" s="728">
        <v>1</v>
      </c>
      <c r="EA24" s="724">
        <v>1</v>
      </c>
      <c r="EB24" s="730"/>
      <c r="EC24" s="730"/>
      <c r="ED24" s="727">
        <v>1</v>
      </c>
      <c r="EE24" s="729"/>
      <c r="EF24" s="730"/>
      <c r="EG24" s="725">
        <v>1</v>
      </c>
      <c r="EH24" s="730"/>
      <c r="EI24" s="727">
        <v>1</v>
      </c>
      <c r="EJ24" s="728"/>
      <c r="EK24" s="730"/>
      <c r="EL24" s="730"/>
      <c r="EM24" s="730"/>
      <c r="EN24" s="730"/>
      <c r="EO24" s="729"/>
      <c r="EP24" s="730"/>
      <c r="EQ24" s="730"/>
      <c r="ER24" s="730"/>
      <c r="ES24" s="730"/>
      <c r="ET24" s="728"/>
      <c r="EU24" s="730"/>
      <c r="EV24" s="730"/>
      <c r="EW24" s="730"/>
      <c r="EX24" s="730"/>
      <c r="EY24" s="729">
        <v>1</v>
      </c>
      <c r="EZ24" s="730"/>
      <c r="FA24" s="730"/>
      <c r="FB24" s="730"/>
      <c r="FC24" s="730"/>
      <c r="FD24" s="728"/>
      <c r="FE24" s="730"/>
      <c r="FF24" s="730"/>
      <c r="FG24" s="730"/>
      <c r="FH24" s="727">
        <v>1</v>
      </c>
      <c r="FI24" s="729"/>
      <c r="FJ24" s="730"/>
      <c r="FK24" s="730"/>
      <c r="FL24" s="730"/>
      <c r="FM24" s="730"/>
      <c r="FN24" s="728"/>
      <c r="FO24" s="730"/>
      <c r="FP24" s="730"/>
      <c r="FQ24" s="730"/>
      <c r="FR24" s="730"/>
      <c r="FS24" s="729"/>
      <c r="FT24" s="724">
        <v>1</v>
      </c>
      <c r="FU24" s="730"/>
      <c r="FV24" s="712"/>
      <c r="FW24" s="709">
        <f t="shared" si="29"/>
        <v>10</v>
      </c>
      <c r="FX24" s="709" t="str">
        <f t="shared" si="30"/>
        <v>yes</v>
      </c>
      <c r="FY24" s="627"/>
      <c r="FZ24" s="611"/>
      <c r="GA24" s="611"/>
      <c r="GB24" s="539"/>
      <c r="GC24" s="265"/>
      <c r="GE24" s="229"/>
      <c r="GF24" s="403">
        <f t="shared" si="37"/>
      </c>
      <c r="GG24" s="403">
        <f t="shared" si="37"/>
      </c>
      <c r="GH24" s="403">
        <f t="shared" si="37"/>
      </c>
      <c r="GI24" s="403">
        <f t="shared" si="37"/>
      </c>
      <c r="GJ24" s="403">
        <f t="shared" si="37"/>
      </c>
      <c r="GK24" s="403">
        <f t="shared" si="37"/>
        <v>26.599999999999998</v>
      </c>
      <c r="GL24" s="403">
        <f t="shared" si="37"/>
        <v>1.4000000000000001</v>
      </c>
      <c r="GM24" s="403">
        <f t="shared" si="37"/>
      </c>
      <c r="GN24" s="403">
        <f t="shared" si="37"/>
      </c>
      <c r="GO24" s="403">
        <f t="shared" si="37"/>
      </c>
      <c r="GP24" s="403">
        <f t="shared" si="38"/>
      </c>
      <c r="GQ24" s="403">
        <f t="shared" si="38"/>
      </c>
      <c r="GR24" s="403">
        <f t="shared" si="38"/>
      </c>
      <c r="GS24" s="403">
        <f t="shared" si="38"/>
      </c>
      <c r="GT24" s="403">
        <f t="shared" si="38"/>
      </c>
      <c r="GU24" s="403">
        <f t="shared" si="38"/>
      </c>
      <c r="GV24" s="403">
        <f t="shared" si="38"/>
      </c>
      <c r="GW24" s="403">
        <f t="shared" si="38"/>
      </c>
      <c r="GX24" s="403">
        <f t="shared" si="38"/>
      </c>
      <c r="GY24" s="403">
        <f t="shared" si="38"/>
      </c>
      <c r="GZ24" s="403">
        <f t="shared" si="39"/>
        <v>28</v>
      </c>
      <c r="HA24" s="403">
        <f t="shared" si="39"/>
        <v>28</v>
      </c>
      <c r="HB24" s="403">
        <f t="shared" si="39"/>
      </c>
      <c r="HC24" s="403">
        <f t="shared" si="39"/>
      </c>
      <c r="HD24" s="403">
        <f t="shared" si="39"/>
      </c>
      <c r="HE24" s="403">
        <f t="shared" si="39"/>
      </c>
      <c r="HF24" s="403">
        <f t="shared" si="39"/>
      </c>
      <c r="HG24" s="403">
        <f t="shared" si="39"/>
      </c>
      <c r="HH24" s="403">
        <f t="shared" si="40"/>
      </c>
      <c r="HI24" s="403">
        <f t="shared" si="40"/>
      </c>
      <c r="HJ24" s="403">
        <f t="shared" si="40"/>
      </c>
      <c r="HK24" s="403">
        <f t="shared" si="40"/>
      </c>
      <c r="HL24" s="403">
        <f t="shared" si="40"/>
        <v>28</v>
      </c>
      <c r="HM24" s="403">
        <f t="shared" si="40"/>
      </c>
      <c r="HN24" s="403">
        <f t="shared" si="40"/>
      </c>
      <c r="HO24" s="403">
        <f t="shared" si="40"/>
      </c>
      <c r="HP24" s="403">
        <f t="shared" si="40"/>
      </c>
      <c r="HQ24" s="403">
        <f t="shared" si="40"/>
      </c>
      <c r="HR24" s="403">
        <f t="shared" si="45"/>
      </c>
      <c r="HS24" s="403">
        <f t="shared" si="45"/>
      </c>
      <c r="HT24" s="403">
        <f t="shared" si="45"/>
      </c>
      <c r="HU24" s="403">
        <f t="shared" si="45"/>
      </c>
      <c r="HV24" s="403">
        <f t="shared" si="45"/>
      </c>
      <c r="HW24" s="403">
        <f t="shared" si="45"/>
      </c>
      <c r="HX24" s="403">
        <f t="shared" si="45"/>
      </c>
      <c r="HY24" s="403">
        <f t="shared" si="45"/>
        <v>28</v>
      </c>
      <c r="HZ24" s="403" t="e">
        <f t="shared" si="45"/>
        <v>#VALUE!</v>
      </c>
      <c r="IA24" s="403" t="e">
        <f t="shared" si="45"/>
        <v>#VALUE!</v>
      </c>
      <c r="IB24" s="403" t="e">
        <f t="shared" si="45"/>
        <v>#VALUE!</v>
      </c>
      <c r="IC24" s="403">
        <f t="shared" si="45"/>
      </c>
      <c r="ID24" s="403">
        <f t="shared" si="45"/>
      </c>
      <c r="IE24" s="403">
        <f t="shared" si="45"/>
      </c>
      <c r="IF24" s="403">
        <f t="shared" si="45"/>
      </c>
      <c r="IG24" s="403" t="e">
        <f t="shared" si="45"/>
        <v>#VALUE!</v>
      </c>
      <c r="IH24" s="403">
        <f>IF(CQ24="","",CQ24*$AA24)</f>
      </c>
      <c r="II24" s="403">
        <f t="shared" si="46"/>
      </c>
      <c r="IJ24" s="403">
        <f t="shared" si="43"/>
      </c>
      <c r="IK24" s="403" t="e">
        <f>IF(#REF!="","",#REF!*$AA24)</f>
        <v>#REF!</v>
      </c>
      <c r="IL24" s="403">
        <f t="shared" si="44"/>
        <v>28</v>
      </c>
    </row>
    <row r="25" spans="2:246" ht="22.5">
      <c r="B25" s="731">
        <v>2016</v>
      </c>
      <c r="C25" s="807">
        <v>2</v>
      </c>
      <c r="D25" s="807" t="s">
        <v>943</v>
      </c>
      <c r="E25" s="843" t="s">
        <v>399</v>
      </c>
      <c r="F25" s="229"/>
      <c r="G25" s="539">
        <v>1</v>
      </c>
      <c r="H25" s="539">
        <v>3</v>
      </c>
      <c r="I25" s="539">
        <v>1</v>
      </c>
      <c r="J25" s="612"/>
      <c r="K25" s="618"/>
      <c r="L25" s="618"/>
      <c r="M25" s="612"/>
      <c r="N25" s="612"/>
      <c r="O25" s="610"/>
      <c r="P25" s="611"/>
      <c r="Q25" s="613"/>
      <c r="R25" s="539"/>
      <c r="S25" s="613"/>
      <c r="T25" s="611"/>
      <c r="U25" s="539"/>
      <c r="V25" s="539"/>
      <c r="W25" s="539"/>
      <c r="X25" s="611"/>
      <c r="Y25" s="611">
        <v>1000</v>
      </c>
      <c r="Z25" s="611">
        <v>3</v>
      </c>
      <c r="AA25" s="611">
        <v>80</v>
      </c>
      <c r="AB25" s="754">
        <f t="shared" si="26"/>
        <v>3</v>
      </c>
      <c r="AC25" s="755">
        <f t="shared" si="27"/>
        <v>0.083</v>
      </c>
      <c r="AD25" s="754">
        <f t="shared" si="28"/>
        <v>6</v>
      </c>
      <c r="AE25" s="750" t="s">
        <v>771</v>
      </c>
      <c r="AF25" s="714">
        <v>0.32</v>
      </c>
      <c r="AG25" s="750" t="s">
        <v>771</v>
      </c>
      <c r="AH25" s="714">
        <v>0.43</v>
      </c>
      <c r="AI25" s="750" t="s">
        <v>771</v>
      </c>
      <c r="AJ25" s="714">
        <v>0.04</v>
      </c>
      <c r="AK25" s="610"/>
      <c r="AL25" s="611"/>
      <c r="AM25" s="615"/>
      <c r="AN25" s="615"/>
      <c r="AO25" s="615"/>
      <c r="AP25" s="615"/>
      <c r="AQ25" s="615"/>
      <c r="AR25" s="615"/>
      <c r="AS25" s="615"/>
      <c r="AT25" s="615"/>
      <c r="AU25" s="615"/>
      <c r="AV25" s="615"/>
      <c r="AW25" s="615"/>
      <c r="AX25" s="704">
        <v>1</v>
      </c>
      <c r="AY25" s="615"/>
      <c r="AZ25" s="615"/>
      <c r="BA25" s="615"/>
      <c r="BB25" s="615"/>
      <c r="BC25" s="615"/>
      <c r="BD25" s="615"/>
      <c r="BE25" s="611"/>
      <c r="BF25" s="611"/>
      <c r="BG25" s="615"/>
      <c r="BH25" s="615"/>
      <c r="BI25" s="615"/>
      <c r="BJ25" s="689">
        <v>1</v>
      </c>
      <c r="BK25" s="615"/>
      <c r="BL25" s="615"/>
      <c r="BM25" s="615"/>
      <c r="BN25" s="615"/>
      <c r="BO25" s="615"/>
      <c r="BP25" s="611"/>
      <c r="BQ25" s="611"/>
      <c r="BR25" s="697">
        <v>0.95</v>
      </c>
      <c r="BS25" s="615"/>
      <c r="BT25" s="615"/>
      <c r="BU25" s="615"/>
      <c r="BV25" s="615"/>
      <c r="BW25" s="615"/>
      <c r="BX25" s="615"/>
      <c r="BY25" s="615"/>
      <c r="BZ25" s="615"/>
      <c r="CA25" s="699">
        <v>0.05</v>
      </c>
      <c r="CB25" s="615"/>
      <c r="CC25" s="615"/>
      <c r="CD25" s="615"/>
      <c r="CE25" s="615"/>
      <c r="CF25" s="808" t="s">
        <v>948</v>
      </c>
      <c r="CG25" s="611"/>
      <c r="CH25" s="615">
        <v>0.95</v>
      </c>
      <c r="CI25" s="809" t="s">
        <v>950</v>
      </c>
      <c r="CJ25" s="812" t="s">
        <v>949</v>
      </c>
      <c r="CK25" s="611"/>
      <c r="CL25" s="611"/>
      <c r="CM25" s="624">
        <v>0.01</v>
      </c>
      <c r="CN25" s="813" t="s">
        <v>951</v>
      </c>
      <c r="CO25" s="615"/>
      <c r="CP25" s="615"/>
      <c r="CQ25" s="615"/>
      <c r="CR25" s="616"/>
      <c r="CS25" s="615"/>
      <c r="CT25" s="615"/>
      <c r="CU25" s="616"/>
      <c r="CV25" s="705"/>
      <c r="CW25" s="611"/>
      <c r="CX25" s="678">
        <v>1</v>
      </c>
      <c r="CY25" s="722"/>
      <c r="CZ25" s="615"/>
      <c r="DA25" s="844"/>
      <c r="DB25" s="611"/>
      <c r="DC25" s="615"/>
      <c r="DD25" s="615"/>
      <c r="DE25" s="647"/>
      <c r="DF25" s="615"/>
      <c r="DG25" s="615"/>
      <c r="DH25" s="615"/>
      <c r="DI25" s="615"/>
      <c r="DJ25" s="647"/>
      <c r="DK25" s="615"/>
      <c r="DL25" s="615"/>
      <c r="DM25" s="615"/>
      <c r="DN25" s="615"/>
      <c r="DO25" s="615"/>
      <c r="DP25" s="615"/>
      <c r="DQ25" s="611"/>
      <c r="DR25" s="615"/>
      <c r="DS25" s="615"/>
      <c r="DT25" s="844"/>
      <c r="DU25" s="712"/>
      <c r="DV25" s="730"/>
      <c r="DW25" s="730"/>
      <c r="DX25" s="730"/>
      <c r="DY25" s="730"/>
      <c r="DZ25" s="728"/>
      <c r="EA25" s="730"/>
      <c r="EB25" s="730"/>
      <c r="EC25" s="730"/>
      <c r="ED25" s="730"/>
      <c r="EE25" s="729"/>
      <c r="EF25" s="730"/>
      <c r="EG25" s="730"/>
      <c r="EH25" s="730"/>
      <c r="EI25" s="730"/>
      <c r="EJ25" s="728"/>
      <c r="EK25" s="730"/>
      <c r="EL25" s="730"/>
      <c r="EM25" s="730"/>
      <c r="EN25" s="730"/>
      <c r="EO25" s="729"/>
      <c r="EP25" s="730"/>
      <c r="EQ25" s="730"/>
      <c r="ER25" s="730"/>
      <c r="ES25" s="730"/>
      <c r="ET25" s="728"/>
      <c r="EU25" s="730"/>
      <c r="EV25" s="730"/>
      <c r="EW25" s="730"/>
      <c r="EX25" s="730"/>
      <c r="EY25" s="729"/>
      <c r="EZ25" s="730"/>
      <c r="FA25" s="730"/>
      <c r="FB25" s="730"/>
      <c r="FC25" s="730"/>
      <c r="FD25" s="728"/>
      <c r="FE25" s="730"/>
      <c r="FF25" s="730"/>
      <c r="FG25" s="730"/>
      <c r="FH25" s="730"/>
      <c r="FI25" s="729"/>
      <c r="FJ25" s="730"/>
      <c r="FK25" s="730"/>
      <c r="FL25" s="730"/>
      <c r="FM25" s="730"/>
      <c r="FN25" s="728"/>
      <c r="FO25" s="730"/>
      <c r="FP25" s="730"/>
      <c r="FQ25" s="730"/>
      <c r="FR25" s="730"/>
      <c r="FS25" s="729"/>
      <c r="FT25" s="730"/>
      <c r="FU25" s="730"/>
      <c r="FV25" s="712"/>
      <c r="FW25" s="709" t="str">
        <f t="shared" si="29"/>
        <v>- -</v>
      </c>
      <c r="FX25" s="709" t="str">
        <f t="shared" si="30"/>
        <v>yes</v>
      </c>
      <c r="FY25" s="615"/>
      <c r="FZ25" s="611"/>
      <c r="GA25" s="611"/>
      <c r="GB25" s="539"/>
      <c r="GC25" s="265"/>
      <c r="GE25" s="229"/>
      <c r="GF25" s="403"/>
      <c r="GG25" s="403"/>
      <c r="GH25" s="403"/>
      <c r="GI25" s="403"/>
      <c r="GJ25" s="403"/>
      <c r="GK25" s="403"/>
      <c r="GL25" s="403"/>
      <c r="GM25" s="403"/>
      <c r="GN25" s="403"/>
      <c r="GO25" s="403"/>
      <c r="GP25" s="403"/>
      <c r="GQ25" s="403"/>
      <c r="GR25" s="403"/>
      <c r="GS25" s="403"/>
      <c r="GT25" s="403"/>
      <c r="GU25" s="403"/>
      <c r="GV25" s="403"/>
      <c r="GW25" s="403"/>
      <c r="GX25" s="403"/>
      <c r="GY25" s="403"/>
      <c r="GZ25" s="403"/>
      <c r="HA25" s="403"/>
      <c r="HB25" s="403"/>
      <c r="HC25" s="403"/>
      <c r="HD25" s="403"/>
      <c r="HE25" s="403"/>
      <c r="HF25" s="403"/>
      <c r="HG25" s="403"/>
      <c r="HH25" s="403"/>
      <c r="HI25" s="403"/>
      <c r="HJ25" s="403"/>
      <c r="HK25" s="403"/>
      <c r="HL25" s="403"/>
      <c r="HM25" s="403"/>
      <c r="HN25" s="403"/>
      <c r="HO25" s="403"/>
      <c r="HP25" s="403"/>
      <c r="HQ25" s="403"/>
      <c r="HR25" s="403"/>
      <c r="HS25" s="403"/>
      <c r="HT25" s="403"/>
      <c r="HU25" s="403"/>
      <c r="HV25" s="403"/>
      <c r="HW25" s="403"/>
      <c r="HX25" s="403"/>
      <c r="HY25" s="403"/>
      <c r="HZ25" s="403"/>
      <c r="IA25" s="403"/>
      <c r="IB25" s="403"/>
      <c r="IC25" s="403"/>
      <c r="ID25" s="403"/>
      <c r="IE25" s="403"/>
      <c r="IF25" s="403"/>
      <c r="IG25" s="403"/>
      <c r="IH25" s="403"/>
      <c r="II25" s="403"/>
      <c r="IJ25" s="403"/>
      <c r="IK25" s="403"/>
      <c r="IL25" s="403"/>
    </row>
    <row r="26" spans="2:246" ht="33.75">
      <c r="B26" s="731">
        <v>2016</v>
      </c>
      <c r="C26" s="807">
        <v>2</v>
      </c>
      <c r="D26" s="807" t="s">
        <v>997</v>
      </c>
      <c r="E26" s="843" t="s">
        <v>399</v>
      </c>
      <c r="F26" s="229"/>
      <c r="G26" s="539">
        <v>1</v>
      </c>
      <c r="H26" s="539">
        <v>3</v>
      </c>
      <c r="I26" s="539">
        <v>1</v>
      </c>
      <c r="J26" s="612"/>
      <c r="K26" s="618"/>
      <c r="L26" s="618"/>
      <c r="M26" s="612"/>
      <c r="N26" s="612"/>
      <c r="O26" s="610"/>
      <c r="P26" s="611"/>
      <c r="Q26" s="539"/>
      <c r="R26" s="539"/>
      <c r="S26" s="539"/>
      <c r="T26" s="611"/>
      <c r="U26" s="539"/>
      <c r="V26" s="539"/>
      <c r="W26" s="539"/>
      <c r="X26" s="611"/>
      <c r="Y26" s="611">
        <v>301</v>
      </c>
      <c r="Z26" s="611">
        <v>2.5</v>
      </c>
      <c r="AA26" s="611">
        <v>15</v>
      </c>
      <c r="AB26" s="754">
        <f t="shared" si="26"/>
        <v>18</v>
      </c>
      <c r="AC26" s="755">
        <f t="shared" si="27"/>
        <v>0.05813953488372093</v>
      </c>
      <c r="AD26" s="754">
        <f t="shared" si="28"/>
        <v>14</v>
      </c>
      <c r="AE26" s="750" t="s">
        <v>764</v>
      </c>
      <c r="AF26" s="714">
        <v>0.08</v>
      </c>
      <c r="AG26" s="750" t="s">
        <v>999</v>
      </c>
      <c r="AH26" s="714">
        <v>0.25</v>
      </c>
      <c r="AI26" s="750" t="s">
        <v>999</v>
      </c>
      <c r="AJ26" s="714">
        <v>0.3</v>
      </c>
      <c r="AK26" s="610"/>
      <c r="AL26" s="611"/>
      <c r="AM26" s="615"/>
      <c r="AN26" s="615"/>
      <c r="AO26" s="615"/>
      <c r="AP26" s="615"/>
      <c r="AQ26" s="615"/>
      <c r="AR26" s="615"/>
      <c r="AS26" s="615"/>
      <c r="AT26" s="615"/>
      <c r="AU26" s="615"/>
      <c r="AV26" s="615"/>
      <c r="AW26" s="615"/>
      <c r="AX26" s="704">
        <v>1</v>
      </c>
      <c r="AY26" s="615"/>
      <c r="AZ26" s="615"/>
      <c r="BA26" s="615"/>
      <c r="BB26" s="615"/>
      <c r="BC26" s="615"/>
      <c r="BD26" s="615"/>
      <c r="BE26" s="611"/>
      <c r="BF26" s="611"/>
      <c r="BG26" s="615"/>
      <c r="BH26" s="615"/>
      <c r="BI26" s="615"/>
      <c r="BJ26" s="615"/>
      <c r="BK26" s="615"/>
      <c r="BL26" s="615"/>
      <c r="BM26" s="615"/>
      <c r="BN26" s="615"/>
      <c r="BO26" s="615"/>
      <c r="BP26" s="611"/>
      <c r="BQ26" s="611"/>
      <c r="BR26" s="615"/>
      <c r="BS26" s="697">
        <v>0.25</v>
      </c>
      <c r="BT26" s="695">
        <v>0.25</v>
      </c>
      <c r="BU26" s="615"/>
      <c r="BV26" s="615"/>
      <c r="BW26" s="615"/>
      <c r="BX26" s="615"/>
      <c r="BY26" s="699">
        <v>0.25</v>
      </c>
      <c r="BZ26" s="615"/>
      <c r="CA26" s="699">
        <v>0.25</v>
      </c>
      <c r="CB26" s="615"/>
      <c r="CC26" s="615"/>
      <c r="CD26" s="615"/>
      <c r="CE26" s="615"/>
      <c r="CF26" s="679"/>
      <c r="CG26" s="611"/>
      <c r="CH26" s="615"/>
      <c r="CI26" s="615"/>
      <c r="CJ26" s="615"/>
      <c r="CK26" s="611"/>
      <c r="CL26" s="611"/>
      <c r="CM26" s="624">
        <v>0.75</v>
      </c>
      <c r="CN26" s="615"/>
      <c r="CO26" s="615"/>
      <c r="CP26" s="765"/>
      <c r="CQ26" s="615"/>
      <c r="CR26" s="616"/>
      <c r="CS26" s="615"/>
      <c r="CT26" s="615"/>
      <c r="CU26" s="616"/>
      <c r="CV26" s="705"/>
      <c r="CW26" s="611"/>
      <c r="CX26" s="615"/>
      <c r="CY26" s="722"/>
      <c r="CZ26" s="615"/>
      <c r="DA26" s="768" t="s">
        <v>1000</v>
      </c>
      <c r="DB26" s="611"/>
      <c r="DC26" s="702">
        <v>1</v>
      </c>
      <c r="DD26" s="615"/>
      <c r="DE26" s="647"/>
      <c r="DF26" s="702">
        <v>1</v>
      </c>
      <c r="DG26" s="615"/>
      <c r="DH26" s="615"/>
      <c r="DI26" s="702">
        <v>1</v>
      </c>
      <c r="DJ26" s="647"/>
      <c r="DK26" s="615"/>
      <c r="DL26" s="615"/>
      <c r="DM26" s="615"/>
      <c r="DN26" s="615"/>
      <c r="DO26" s="702">
        <v>1</v>
      </c>
      <c r="DP26" s="615"/>
      <c r="DQ26" s="611"/>
      <c r="DR26" s="684">
        <v>1</v>
      </c>
      <c r="DS26" s="615"/>
      <c r="DT26" s="814" t="s">
        <v>1001</v>
      </c>
      <c r="DU26" s="712"/>
      <c r="DV26" s="724">
        <v>1</v>
      </c>
      <c r="DW26" s="725">
        <v>1</v>
      </c>
      <c r="DX26" s="730"/>
      <c r="DY26" s="730"/>
      <c r="DZ26" s="728"/>
      <c r="EA26" s="730"/>
      <c r="EB26" s="730"/>
      <c r="EC26" s="730"/>
      <c r="ED26" s="727">
        <v>1</v>
      </c>
      <c r="EE26" s="729"/>
      <c r="EF26" s="730"/>
      <c r="EG26" s="730"/>
      <c r="EH26" s="730"/>
      <c r="EI26" s="727">
        <v>1</v>
      </c>
      <c r="EJ26" s="728">
        <v>1</v>
      </c>
      <c r="EK26" s="724">
        <v>1</v>
      </c>
      <c r="EL26" s="730"/>
      <c r="EM26" s="730"/>
      <c r="EN26" s="730"/>
      <c r="EO26" s="729"/>
      <c r="EP26" s="730"/>
      <c r="EQ26" s="730"/>
      <c r="ER26" s="730"/>
      <c r="ES26" s="730"/>
      <c r="ET26" s="728"/>
      <c r="EU26" s="730"/>
      <c r="EV26" s="730"/>
      <c r="EW26" s="730"/>
      <c r="EX26" s="730"/>
      <c r="EY26" s="729">
        <v>1</v>
      </c>
      <c r="EZ26" s="730"/>
      <c r="FA26" s="730"/>
      <c r="FB26" s="730"/>
      <c r="FC26" s="730"/>
      <c r="FD26" s="728"/>
      <c r="FE26" s="730"/>
      <c r="FF26" s="730"/>
      <c r="FG26" s="730"/>
      <c r="FH26" s="727">
        <v>1</v>
      </c>
      <c r="FI26" s="729"/>
      <c r="FJ26" s="724">
        <v>1</v>
      </c>
      <c r="FK26" s="730"/>
      <c r="FL26" s="730"/>
      <c r="FM26" s="730"/>
      <c r="FN26" s="728"/>
      <c r="FO26" s="730"/>
      <c r="FP26" s="730"/>
      <c r="FQ26" s="730"/>
      <c r="FR26" s="730"/>
      <c r="FS26" s="729"/>
      <c r="FT26" s="730"/>
      <c r="FU26" s="725">
        <v>1</v>
      </c>
      <c r="FV26" s="712"/>
      <c r="FW26" s="709">
        <f t="shared" si="29"/>
        <v>10</v>
      </c>
      <c r="FX26" s="709" t="str">
        <f t="shared" si="30"/>
        <v>yes</v>
      </c>
      <c r="FY26" s="615"/>
      <c r="FZ26" s="611"/>
      <c r="GA26" s="611"/>
      <c r="GB26" s="539"/>
      <c r="GC26" s="265"/>
      <c r="GE26" s="229"/>
      <c r="GF26" s="403"/>
      <c r="GG26" s="403"/>
      <c r="GH26" s="403"/>
      <c r="GI26" s="403"/>
      <c r="GJ26" s="403"/>
      <c r="GK26" s="403"/>
      <c r="GL26" s="403"/>
      <c r="GM26" s="403"/>
      <c r="GN26" s="403"/>
      <c r="GO26" s="403"/>
      <c r="GP26" s="403"/>
      <c r="GQ26" s="403"/>
      <c r="GR26" s="403"/>
      <c r="GS26" s="403"/>
      <c r="GT26" s="403"/>
      <c r="GU26" s="403"/>
      <c r="GV26" s="403"/>
      <c r="GW26" s="403"/>
      <c r="GX26" s="403"/>
      <c r="GY26" s="403"/>
      <c r="GZ26" s="403"/>
      <c r="HA26" s="403"/>
      <c r="HB26" s="403"/>
      <c r="HC26" s="403"/>
      <c r="HD26" s="403"/>
      <c r="HE26" s="403"/>
      <c r="HF26" s="403"/>
      <c r="HG26" s="403"/>
      <c r="HH26" s="403"/>
      <c r="HI26" s="403"/>
      <c r="HJ26" s="403"/>
      <c r="HK26" s="403"/>
      <c r="HL26" s="403"/>
      <c r="HM26" s="403"/>
      <c r="HN26" s="403"/>
      <c r="HO26" s="403"/>
      <c r="HP26" s="403"/>
      <c r="HQ26" s="403"/>
      <c r="HR26" s="403"/>
      <c r="HS26" s="403"/>
      <c r="HT26" s="403"/>
      <c r="HU26" s="403"/>
      <c r="HV26" s="403"/>
      <c r="HW26" s="403"/>
      <c r="HX26" s="403"/>
      <c r="HY26" s="403"/>
      <c r="HZ26" s="403"/>
      <c r="IA26" s="403"/>
      <c r="IB26" s="403"/>
      <c r="IC26" s="403"/>
      <c r="ID26" s="403"/>
      <c r="IE26" s="403"/>
      <c r="IF26" s="403"/>
      <c r="IG26" s="403"/>
      <c r="IH26" s="403"/>
      <c r="II26" s="403"/>
      <c r="IJ26" s="403"/>
      <c r="IK26" s="403"/>
      <c r="IL26" s="403"/>
    </row>
    <row r="27" spans="2:246" ht="29.25">
      <c r="B27" s="731">
        <v>2016</v>
      </c>
      <c r="C27" s="807">
        <v>2</v>
      </c>
      <c r="D27" s="790" t="s">
        <v>652</v>
      </c>
      <c r="E27" s="843" t="s">
        <v>399</v>
      </c>
      <c r="F27" s="317"/>
      <c r="G27" s="630">
        <v>1</v>
      </c>
      <c r="H27" s="719">
        <v>4</v>
      </c>
      <c r="I27" s="713">
        <v>1</v>
      </c>
      <c r="J27" s="613"/>
      <c r="K27" s="558"/>
      <c r="L27" s="613"/>
      <c r="M27" s="613"/>
      <c r="N27" s="613"/>
      <c r="O27" s="631"/>
      <c r="P27" s="612"/>
      <c r="Q27" s="539"/>
      <c r="R27" s="539"/>
      <c r="S27" s="539"/>
      <c r="T27" s="612"/>
      <c r="U27" s="630">
        <v>1</v>
      </c>
      <c r="V27" s="719">
        <v>2</v>
      </c>
      <c r="W27" s="713">
        <v>1</v>
      </c>
      <c r="X27" s="612"/>
      <c r="Y27" s="611">
        <v>1380</v>
      </c>
      <c r="Z27" s="614">
        <v>3</v>
      </c>
      <c r="AA27" s="611">
        <v>90</v>
      </c>
      <c r="AB27" s="754">
        <f t="shared" si="26"/>
        <v>1</v>
      </c>
      <c r="AC27" s="755">
        <f t="shared" si="27"/>
        <v>0.06739130434782609</v>
      </c>
      <c r="AD27" s="754">
        <f t="shared" si="28"/>
        <v>10</v>
      </c>
      <c r="AE27" s="750" t="s">
        <v>771</v>
      </c>
      <c r="AF27" s="714"/>
      <c r="AG27" s="750" t="s">
        <v>771</v>
      </c>
      <c r="AH27" s="714"/>
      <c r="AI27" s="750" t="s">
        <v>771</v>
      </c>
      <c r="AJ27" s="714"/>
      <c r="AK27" s="610"/>
      <c r="AL27" s="612"/>
      <c r="AM27" s="615"/>
      <c r="AN27" s="687">
        <v>0.05</v>
      </c>
      <c r="AO27" s="615"/>
      <c r="AP27" s="615"/>
      <c r="AQ27" s="615"/>
      <c r="AR27" s="615"/>
      <c r="AS27" s="615"/>
      <c r="AT27" s="615"/>
      <c r="AU27" s="615"/>
      <c r="AV27" s="615"/>
      <c r="AW27" s="615"/>
      <c r="AX27" s="704">
        <v>0.95</v>
      </c>
      <c r="AY27" s="615"/>
      <c r="AZ27" s="615"/>
      <c r="BA27" s="615"/>
      <c r="BB27" s="615"/>
      <c r="BC27" s="615"/>
      <c r="BD27" s="615"/>
      <c r="BE27" s="611"/>
      <c r="BF27" s="612"/>
      <c r="BG27" s="734">
        <v>0.1</v>
      </c>
      <c r="BH27" s="615"/>
      <c r="BI27" s="689">
        <v>0.1</v>
      </c>
      <c r="BJ27" s="689">
        <v>0.9</v>
      </c>
      <c r="BK27" s="615"/>
      <c r="BL27" s="615"/>
      <c r="BM27" s="615"/>
      <c r="BN27" s="615"/>
      <c r="BO27" s="615"/>
      <c r="BP27" s="611"/>
      <c r="BQ27" s="612"/>
      <c r="BR27" s="697">
        <v>0.05</v>
      </c>
      <c r="BS27" s="615"/>
      <c r="BT27" s="695">
        <v>0.9</v>
      </c>
      <c r="BU27" s="615"/>
      <c r="BV27" s="615"/>
      <c r="BW27" s="615"/>
      <c r="BX27" s="615"/>
      <c r="BY27" s="699">
        <v>0.05</v>
      </c>
      <c r="BZ27" s="615"/>
      <c r="CA27" s="615"/>
      <c r="CB27" s="615"/>
      <c r="CC27" s="615"/>
      <c r="CD27" s="615"/>
      <c r="CE27" s="615"/>
      <c r="CF27" s="679"/>
      <c r="CG27" s="612"/>
      <c r="CH27" s="697">
        <v>0.01</v>
      </c>
      <c r="CI27" s="758" t="s">
        <v>990</v>
      </c>
      <c r="CJ27" s="832" t="s">
        <v>991</v>
      </c>
      <c r="CK27" s="611"/>
      <c r="CL27" s="612"/>
      <c r="CM27" s="624">
        <v>0.01</v>
      </c>
      <c r="CN27" s="833" t="s">
        <v>992</v>
      </c>
      <c r="CO27" s="763" t="s">
        <v>993</v>
      </c>
      <c r="CP27" s="616"/>
      <c r="CQ27" s="615"/>
      <c r="CR27" s="616"/>
      <c r="CS27" s="616"/>
      <c r="CT27" s="615"/>
      <c r="CU27" s="616"/>
      <c r="CV27" s="705"/>
      <c r="CW27" s="612"/>
      <c r="CX27" s="715">
        <v>1</v>
      </c>
      <c r="CY27" s="722"/>
      <c r="CZ27" s="615"/>
      <c r="DA27" s="611"/>
      <c r="DB27" s="612"/>
      <c r="DC27" s="615"/>
      <c r="DD27" s="615"/>
      <c r="DE27" s="647"/>
      <c r="DF27" s="615"/>
      <c r="DG27" s="615"/>
      <c r="DH27" s="615"/>
      <c r="DI27" s="615"/>
      <c r="DJ27" s="647"/>
      <c r="DK27" s="615"/>
      <c r="DL27" s="615"/>
      <c r="DM27" s="615"/>
      <c r="DN27" s="615"/>
      <c r="DO27" s="615"/>
      <c r="DP27" s="615"/>
      <c r="DQ27" s="611"/>
      <c r="DR27" s="612"/>
      <c r="DS27" s="615"/>
      <c r="DT27" s="611"/>
      <c r="DU27" s="712"/>
      <c r="DV27" s="730"/>
      <c r="DW27" s="730"/>
      <c r="DX27" s="730"/>
      <c r="DY27" s="730"/>
      <c r="DZ27" s="728"/>
      <c r="EA27" s="730"/>
      <c r="EB27" s="730"/>
      <c r="EC27" s="730"/>
      <c r="ED27" s="730"/>
      <c r="EE27" s="729"/>
      <c r="EF27" s="730"/>
      <c r="EG27" s="730"/>
      <c r="EH27" s="730"/>
      <c r="EI27" s="730"/>
      <c r="EJ27" s="728"/>
      <c r="EK27" s="730"/>
      <c r="EL27" s="730"/>
      <c r="EM27" s="730"/>
      <c r="EN27" s="730"/>
      <c r="EO27" s="729"/>
      <c r="EP27" s="730"/>
      <c r="EQ27" s="730"/>
      <c r="ER27" s="730"/>
      <c r="ES27" s="730"/>
      <c r="ET27" s="728"/>
      <c r="EU27" s="730"/>
      <c r="EV27" s="730"/>
      <c r="EW27" s="730"/>
      <c r="EX27" s="730"/>
      <c r="EY27" s="729"/>
      <c r="EZ27" s="730"/>
      <c r="FA27" s="730"/>
      <c r="FB27" s="730"/>
      <c r="FC27" s="730"/>
      <c r="FD27" s="728"/>
      <c r="FE27" s="730"/>
      <c r="FF27" s="730"/>
      <c r="FG27" s="730"/>
      <c r="FH27" s="730"/>
      <c r="FI27" s="729"/>
      <c r="FJ27" s="730"/>
      <c r="FK27" s="730"/>
      <c r="FL27" s="730"/>
      <c r="FM27" s="730"/>
      <c r="FN27" s="728"/>
      <c r="FO27" s="730"/>
      <c r="FP27" s="730"/>
      <c r="FQ27" s="730"/>
      <c r="FR27" s="730"/>
      <c r="FS27" s="729"/>
      <c r="FT27" s="730"/>
      <c r="FU27" s="730"/>
      <c r="FV27" s="712"/>
      <c r="FW27" s="709" t="str">
        <f t="shared" si="29"/>
        <v>- -</v>
      </c>
      <c r="FX27" s="709" t="str">
        <f t="shared" si="30"/>
        <v>yes</v>
      </c>
      <c r="FY27" s="615"/>
      <c r="FZ27" s="611"/>
      <c r="GA27" s="612"/>
      <c r="GB27" s="539"/>
      <c r="GC27" s="265"/>
      <c r="GE27" s="317"/>
      <c r="GF27" s="403">
        <f aca="true" t="shared" si="47" ref="GF27:GO31">IF(AM27="","",AM27*$AA27)</f>
      </c>
      <c r="GG27" s="403">
        <f t="shared" si="47"/>
        <v>4.5</v>
      </c>
      <c r="GH27" s="403">
        <f t="shared" si="47"/>
      </c>
      <c r="GI27" s="403">
        <f t="shared" si="47"/>
      </c>
      <c r="GJ27" s="403">
        <f t="shared" si="47"/>
      </c>
      <c r="GK27" s="403">
        <f t="shared" si="47"/>
      </c>
      <c r="GL27" s="403">
        <f t="shared" si="47"/>
      </c>
      <c r="GM27" s="403">
        <f t="shared" si="47"/>
      </c>
      <c r="GN27" s="403">
        <f t="shared" si="47"/>
      </c>
      <c r="GO27" s="403">
        <f t="shared" si="47"/>
      </c>
      <c r="GP27" s="403">
        <f aca="true" t="shared" si="48" ref="GP27:GY31">IF(AW27="","",AW27*$AA27)</f>
      </c>
      <c r="GQ27" s="403">
        <f t="shared" si="48"/>
        <v>85.5</v>
      </c>
      <c r="GR27" s="403">
        <f t="shared" si="48"/>
      </c>
      <c r="GS27" s="403">
        <f t="shared" si="48"/>
      </c>
      <c r="GT27" s="403">
        <f t="shared" si="48"/>
      </c>
      <c r="GU27" s="403">
        <f t="shared" si="48"/>
      </c>
      <c r="GV27" s="403">
        <f t="shared" si="48"/>
      </c>
      <c r="GW27" s="403">
        <f t="shared" si="48"/>
      </c>
      <c r="GX27" s="403">
        <f t="shared" si="48"/>
      </c>
      <c r="GY27" s="403">
        <f t="shared" si="48"/>
      </c>
      <c r="GZ27" s="403">
        <f aca="true" t="shared" si="49" ref="GZ27:HG31">IF(BG27="","",BG27*$AA27)</f>
        <v>9</v>
      </c>
      <c r="HA27" s="403">
        <f t="shared" si="49"/>
      </c>
      <c r="HB27" s="403">
        <f t="shared" si="49"/>
        <v>9</v>
      </c>
      <c r="HC27" s="403">
        <f t="shared" si="49"/>
        <v>81</v>
      </c>
      <c r="HD27" s="403">
        <f t="shared" si="49"/>
      </c>
      <c r="HE27" s="403">
        <f t="shared" si="49"/>
      </c>
      <c r="HF27" s="403">
        <f t="shared" si="49"/>
      </c>
      <c r="HG27" s="403">
        <f t="shared" si="49"/>
      </c>
      <c r="HH27" s="403">
        <f aca="true" t="shared" si="50" ref="HH27:HQ31">IF(BP27="","",BP27*$AA27)</f>
      </c>
      <c r="HI27" s="403">
        <f t="shared" si="50"/>
      </c>
      <c r="HJ27" s="403">
        <f t="shared" si="50"/>
        <v>4.5</v>
      </c>
      <c r="HK27" s="403">
        <f t="shared" si="50"/>
      </c>
      <c r="HL27" s="403">
        <f t="shared" si="50"/>
        <v>81</v>
      </c>
      <c r="HM27" s="403">
        <f t="shared" si="50"/>
      </c>
      <c r="HN27" s="403">
        <f t="shared" si="50"/>
      </c>
      <c r="HO27" s="403">
        <f t="shared" si="50"/>
      </c>
      <c r="HP27" s="403">
        <f t="shared" si="50"/>
      </c>
      <c r="HQ27" s="403">
        <f t="shared" si="50"/>
        <v>4.5</v>
      </c>
      <c r="HR27" s="403">
        <f aca="true" t="shared" si="51" ref="HR27:IA31">IF(CA27="","",CA27*$AA27)</f>
      </c>
      <c r="HS27" s="403">
        <f t="shared" si="51"/>
      </c>
      <c r="HT27" s="403">
        <f t="shared" si="51"/>
      </c>
      <c r="HU27" s="403">
        <f t="shared" si="51"/>
      </c>
      <c r="HV27" s="403">
        <f t="shared" si="51"/>
      </c>
      <c r="HW27" s="403">
        <f t="shared" si="51"/>
      </c>
      <c r="HX27" s="403">
        <f t="shared" si="51"/>
      </c>
      <c r="HY27" s="403">
        <f t="shared" si="51"/>
        <v>0.9</v>
      </c>
      <c r="HZ27" s="403" t="e">
        <f t="shared" si="51"/>
        <v>#VALUE!</v>
      </c>
      <c r="IA27" s="403" t="e">
        <f t="shared" si="51"/>
        <v>#VALUE!</v>
      </c>
      <c r="IB27" s="403">
        <f aca="true" t="shared" si="52" ref="IB27:II31">IF(CK27="","",CK27*$AA27)</f>
      </c>
      <c r="IC27" s="403">
        <f t="shared" si="52"/>
      </c>
      <c r="ID27" s="403">
        <f t="shared" si="52"/>
        <v>0.9</v>
      </c>
      <c r="IE27" s="403" t="e">
        <f t="shared" si="52"/>
        <v>#VALUE!</v>
      </c>
      <c r="IF27" s="403" t="e">
        <f t="shared" si="52"/>
        <v>#VALUE!</v>
      </c>
      <c r="IG27" s="403">
        <f t="shared" si="52"/>
      </c>
      <c r="IH27" s="403">
        <f t="shared" si="52"/>
      </c>
      <c r="II27" s="403">
        <f t="shared" si="52"/>
      </c>
      <c r="IJ27" s="403">
        <f>IF(CV27="","",CV27*$AA27)</f>
      </c>
      <c r="IK27" s="403" t="e">
        <f>IF(#REF!="","",#REF!*$AA27)</f>
        <v>#REF!</v>
      </c>
      <c r="IL27" s="403">
        <f>IF(DC27="","",DC27*$AA27)</f>
      </c>
    </row>
    <row r="28" spans="2:246" ht="97.5">
      <c r="B28" s="731">
        <v>2016</v>
      </c>
      <c r="C28" s="807">
        <v>2</v>
      </c>
      <c r="D28" s="931" t="s">
        <v>1076</v>
      </c>
      <c r="E28" s="843" t="s">
        <v>399</v>
      </c>
      <c r="F28" s="317"/>
      <c r="G28" s="630">
        <v>1</v>
      </c>
      <c r="H28" s="719">
        <v>2</v>
      </c>
      <c r="I28" s="713">
        <v>1</v>
      </c>
      <c r="J28" s="612"/>
      <c r="K28" s="612"/>
      <c r="L28" s="612"/>
      <c r="M28" s="612"/>
      <c r="N28" s="612"/>
      <c r="O28" s="631"/>
      <c r="P28" s="612"/>
      <c r="Q28" s="539"/>
      <c r="R28" s="539"/>
      <c r="S28" s="539"/>
      <c r="T28" s="612"/>
      <c r="U28" s="539"/>
      <c r="V28" s="539"/>
      <c r="W28" s="539"/>
      <c r="X28" s="612"/>
      <c r="Y28" s="611">
        <v>1105</v>
      </c>
      <c r="Z28" s="612"/>
      <c r="AA28" s="612">
        <v>60</v>
      </c>
      <c r="AB28" s="754">
        <f t="shared" si="26"/>
        <v>7</v>
      </c>
      <c r="AC28" s="755">
        <f t="shared" si="27"/>
        <v>0.05429864253393665</v>
      </c>
      <c r="AD28" s="754">
        <f t="shared" si="28"/>
        <v>20</v>
      </c>
      <c r="AE28" s="750" t="s">
        <v>764</v>
      </c>
      <c r="AF28" s="714"/>
      <c r="AG28" s="750" t="s">
        <v>764</v>
      </c>
      <c r="AH28" s="714"/>
      <c r="AI28" s="750" t="s">
        <v>764</v>
      </c>
      <c r="AJ28" s="714"/>
      <c r="AK28" s="610"/>
      <c r="AL28" s="612"/>
      <c r="AM28" s="615"/>
      <c r="AN28" s="615"/>
      <c r="AO28" s="615"/>
      <c r="AP28" s="615"/>
      <c r="AQ28" s="615"/>
      <c r="AR28" s="615"/>
      <c r="AS28" s="615"/>
      <c r="AT28" s="615"/>
      <c r="AU28" s="615"/>
      <c r="AV28" s="615"/>
      <c r="AW28" s="615"/>
      <c r="AX28" s="704">
        <v>1</v>
      </c>
      <c r="AY28" s="615"/>
      <c r="AZ28" s="615"/>
      <c r="BA28" s="615"/>
      <c r="BB28" s="615"/>
      <c r="BC28" s="615"/>
      <c r="BD28" s="615"/>
      <c r="BE28" s="611"/>
      <c r="BF28" s="612"/>
      <c r="BG28" s="734"/>
      <c r="BH28" s="615"/>
      <c r="BI28" s="615"/>
      <c r="BJ28" s="615"/>
      <c r="BK28" s="615"/>
      <c r="BL28" s="615"/>
      <c r="BM28" s="615"/>
      <c r="BN28" s="615"/>
      <c r="BO28" s="615"/>
      <c r="BP28" s="611"/>
      <c r="BQ28" s="612"/>
      <c r="BR28" s="615"/>
      <c r="BS28" s="615"/>
      <c r="BT28" s="615"/>
      <c r="BU28" s="615"/>
      <c r="BV28" s="615"/>
      <c r="BW28" s="615"/>
      <c r="BX28" s="615"/>
      <c r="BY28" s="699">
        <v>0.98</v>
      </c>
      <c r="BZ28" s="615"/>
      <c r="CA28" s="615"/>
      <c r="CB28" s="692"/>
      <c r="CC28" s="615"/>
      <c r="CD28" s="692">
        <v>0.02</v>
      </c>
      <c r="CE28" s="615"/>
      <c r="CF28" s="679"/>
      <c r="CG28" s="612"/>
      <c r="CH28" s="697">
        <v>0.1</v>
      </c>
      <c r="CI28" s="758" t="s">
        <v>1077</v>
      </c>
      <c r="CJ28" s="832" t="s">
        <v>1078</v>
      </c>
      <c r="CK28" s="932" t="s">
        <v>1079</v>
      </c>
      <c r="CL28" s="612"/>
      <c r="CM28" s="624">
        <v>0.02</v>
      </c>
      <c r="CN28" s="833" t="s">
        <v>1080</v>
      </c>
      <c r="CO28" s="763" t="s">
        <v>1081</v>
      </c>
      <c r="CP28" s="933" t="s">
        <v>1082</v>
      </c>
      <c r="CQ28" s="615"/>
      <c r="CR28" s="616"/>
      <c r="CS28" s="933" t="s">
        <v>1083</v>
      </c>
      <c r="CT28" s="615"/>
      <c r="CU28" s="616"/>
      <c r="CV28" s="705"/>
      <c r="CW28" s="612"/>
      <c r="CX28" s="715">
        <v>1</v>
      </c>
      <c r="CY28" s="722"/>
      <c r="CZ28" s="828" t="s">
        <v>1085</v>
      </c>
      <c r="DA28" s="830" t="s">
        <v>1084</v>
      </c>
      <c r="DB28" s="612"/>
      <c r="DC28" s="702">
        <v>1</v>
      </c>
      <c r="DD28" s="615"/>
      <c r="DE28" s="647"/>
      <c r="DF28" s="702">
        <v>1</v>
      </c>
      <c r="DG28" s="615"/>
      <c r="DH28" s="615"/>
      <c r="DI28" s="615"/>
      <c r="DJ28" s="647"/>
      <c r="DK28" s="615"/>
      <c r="DL28" s="615"/>
      <c r="DM28" s="615"/>
      <c r="DN28" s="615"/>
      <c r="DO28" s="615"/>
      <c r="DP28" s="615"/>
      <c r="DQ28" s="826" t="s">
        <v>1086</v>
      </c>
      <c r="DR28" s="684">
        <v>1</v>
      </c>
      <c r="DS28" s="615"/>
      <c r="DT28" s="814" t="s">
        <v>1087</v>
      </c>
      <c r="DU28" s="712"/>
      <c r="DV28" s="730"/>
      <c r="DW28" s="730"/>
      <c r="DX28" s="730"/>
      <c r="DY28" s="730"/>
      <c r="DZ28" s="728"/>
      <c r="EA28" s="730"/>
      <c r="EB28" s="730"/>
      <c r="EC28" s="730"/>
      <c r="ED28" s="730"/>
      <c r="EE28" s="729">
        <v>1</v>
      </c>
      <c r="EF28" s="730"/>
      <c r="EG28" s="730"/>
      <c r="EH28" s="730"/>
      <c r="EI28" s="730"/>
      <c r="EJ28" s="728"/>
      <c r="EK28" s="730"/>
      <c r="EL28" s="730"/>
      <c r="EM28" s="726">
        <v>1</v>
      </c>
      <c r="EN28" s="730"/>
      <c r="EO28" s="729"/>
      <c r="EP28" s="730"/>
      <c r="EQ28" s="730"/>
      <c r="ER28" s="730"/>
      <c r="ES28" s="727">
        <v>1</v>
      </c>
      <c r="ET28" s="728"/>
      <c r="EU28" s="730"/>
      <c r="EV28" s="725">
        <v>1</v>
      </c>
      <c r="EW28" s="730"/>
      <c r="EX28" s="727">
        <v>1</v>
      </c>
      <c r="EY28" s="729"/>
      <c r="EZ28" s="730"/>
      <c r="FA28" s="730"/>
      <c r="FB28" s="730"/>
      <c r="FC28" s="730"/>
      <c r="FD28" s="728"/>
      <c r="FE28" s="730"/>
      <c r="FF28" s="730"/>
      <c r="FG28" s="730"/>
      <c r="FH28" s="730"/>
      <c r="FI28" s="729">
        <v>1</v>
      </c>
      <c r="FJ28" s="730"/>
      <c r="FK28" s="725">
        <v>1</v>
      </c>
      <c r="FL28" s="730"/>
      <c r="FM28" s="730"/>
      <c r="FN28" s="728"/>
      <c r="FO28" s="730"/>
      <c r="FP28" s="730"/>
      <c r="FQ28" s="730"/>
      <c r="FR28" s="727">
        <v>1</v>
      </c>
      <c r="FS28" s="729"/>
      <c r="FT28" s="730"/>
      <c r="FU28" s="725">
        <v>1</v>
      </c>
      <c r="FV28" s="712"/>
      <c r="FW28" s="709">
        <f t="shared" si="29"/>
        <v>9</v>
      </c>
      <c r="FX28" s="709" t="str">
        <f t="shared" si="30"/>
        <v>yes</v>
      </c>
      <c r="FY28" s="615"/>
      <c r="FZ28" s="934" t="s">
        <v>1089</v>
      </c>
      <c r="GA28" s="612"/>
      <c r="GB28" s="539"/>
      <c r="GC28" s="265"/>
      <c r="GE28" s="317"/>
      <c r="GF28" s="403">
        <f t="shared" si="47"/>
      </c>
      <c r="GG28" s="403">
        <f t="shared" si="47"/>
      </c>
      <c r="GH28" s="403">
        <f t="shared" si="47"/>
      </c>
      <c r="GI28" s="403">
        <f t="shared" si="47"/>
      </c>
      <c r="GJ28" s="403">
        <f t="shared" si="47"/>
      </c>
      <c r="GK28" s="403">
        <f t="shared" si="47"/>
      </c>
      <c r="GL28" s="403">
        <f t="shared" si="47"/>
      </c>
      <c r="GM28" s="403">
        <f t="shared" si="47"/>
      </c>
      <c r="GN28" s="403">
        <f t="shared" si="47"/>
      </c>
      <c r="GO28" s="403">
        <f t="shared" si="47"/>
      </c>
      <c r="GP28" s="403">
        <f t="shared" si="48"/>
      </c>
      <c r="GQ28" s="403">
        <f t="shared" si="48"/>
        <v>60</v>
      </c>
      <c r="GR28" s="403">
        <f t="shared" si="48"/>
      </c>
      <c r="GS28" s="403">
        <f t="shared" si="48"/>
      </c>
      <c r="GT28" s="403">
        <f t="shared" si="48"/>
      </c>
      <c r="GU28" s="403">
        <f t="shared" si="48"/>
      </c>
      <c r="GV28" s="403">
        <f t="shared" si="48"/>
      </c>
      <c r="GW28" s="403">
        <f t="shared" si="48"/>
      </c>
      <c r="GX28" s="403">
        <f t="shared" si="48"/>
      </c>
      <c r="GY28" s="403">
        <f t="shared" si="48"/>
      </c>
      <c r="GZ28" s="403">
        <f t="shared" si="49"/>
      </c>
      <c r="HA28" s="403">
        <f t="shared" si="49"/>
      </c>
      <c r="HB28" s="403">
        <f t="shared" si="49"/>
      </c>
      <c r="HC28" s="403">
        <f t="shared" si="49"/>
      </c>
      <c r="HD28" s="403">
        <f t="shared" si="49"/>
      </c>
      <c r="HE28" s="403">
        <f t="shared" si="49"/>
      </c>
      <c r="HF28" s="403">
        <f t="shared" si="49"/>
      </c>
      <c r="HG28" s="403">
        <f t="shared" si="49"/>
      </c>
      <c r="HH28" s="403">
        <f t="shared" si="50"/>
      </c>
      <c r="HI28" s="403">
        <f t="shared" si="50"/>
      </c>
      <c r="HJ28" s="403">
        <f t="shared" si="50"/>
      </c>
      <c r="HK28" s="403">
        <f t="shared" si="50"/>
      </c>
      <c r="HL28" s="403">
        <f t="shared" si="50"/>
      </c>
      <c r="HM28" s="403">
        <f t="shared" si="50"/>
      </c>
      <c r="HN28" s="403">
        <f t="shared" si="50"/>
      </c>
      <c r="HO28" s="403">
        <f t="shared" si="50"/>
      </c>
      <c r="HP28" s="403">
        <f t="shared" si="50"/>
      </c>
      <c r="HQ28" s="403">
        <f t="shared" si="50"/>
        <v>58.8</v>
      </c>
      <c r="HR28" s="403">
        <f t="shared" si="51"/>
      </c>
      <c r="HS28" s="403">
        <f t="shared" si="51"/>
      </c>
      <c r="HT28" s="403">
        <f t="shared" si="51"/>
      </c>
      <c r="HU28" s="403">
        <f t="shared" si="51"/>
        <v>1.2</v>
      </c>
      <c r="HV28" s="403">
        <f t="shared" si="51"/>
      </c>
      <c r="HW28" s="403">
        <f t="shared" si="51"/>
      </c>
      <c r="HX28" s="403">
        <f t="shared" si="51"/>
      </c>
      <c r="HY28" s="403">
        <f t="shared" si="51"/>
        <v>6</v>
      </c>
      <c r="HZ28" s="403" t="e">
        <f t="shared" si="51"/>
        <v>#VALUE!</v>
      </c>
      <c r="IA28" s="403" t="e">
        <f t="shared" si="51"/>
        <v>#VALUE!</v>
      </c>
      <c r="IB28" s="403" t="e">
        <f t="shared" si="52"/>
        <v>#VALUE!</v>
      </c>
      <c r="IC28" s="403">
        <f t="shared" si="52"/>
      </c>
      <c r="ID28" s="403">
        <f t="shared" si="52"/>
        <v>1.2</v>
      </c>
      <c r="IE28" s="403" t="e">
        <f t="shared" si="52"/>
        <v>#VALUE!</v>
      </c>
      <c r="IF28" s="403" t="e">
        <f t="shared" si="52"/>
        <v>#VALUE!</v>
      </c>
      <c r="IG28" s="403" t="e">
        <f t="shared" si="52"/>
        <v>#VALUE!</v>
      </c>
      <c r="IH28" s="403">
        <f t="shared" si="52"/>
      </c>
      <c r="II28" s="403">
        <f t="shared" si="52"/>
      </c>
      <c r="IJ28" s="403">
        <f>IF(CV28="","",CV28*$AA28)</f>
      </c>
      <c r="IK28" s="403" t="e">
        <f>IF(#REF!="","",#REF!*$AA28)</f>
        <v>#REF!</v>
      </c>
      <c r="IL28" s="403">
        <f>IF(DC28="","",DC28*$AA28)</f>
        <v>60</v>
      </c>
    </row>
    <row r="29" spans="2:246" ht="78.75">
      <c r="B29" s="731">
        <v>2016</v>
      </c>
      <c r="C29" s="787">
        <v>5</v>
      </c>
      <c r="D29" s="787" t="s">
        <v>120</v>
      </c>
      <c r="E29" s="263" t="s">
        <v>401</v>
      </c>
      <c r="F29" s="229"/>
      <c r="G29" s="539">
        <v>1</v>
      </c>
      <c r="H29" s="539">
        <v>2</v>
      </c>
      <c r="I29" s="539">
        <v>1</v>
      </c>
      <c r="J29" s="612"/>
      <c r="K29" s="618"/>
      <c r="L29" s="618"/>
      <c r="M29" s="612"/>
      <c r="N29" s="612"/>
      <c r="O29" s="610"/>
      <c r="P29" s="611"/>
      <c r="Q29" s="539">
        <v>1</v>
      </c>
      <c r="R29" s="539">
        <v>5</v>
      </c>
      <c r="S29" s="613">
        <v>0</v>
      </c>
      <c r="T29" s="611"/>
      <c r="U29" s="539"/>
      <c r="V29" s="539">
        <f>10/400</f>
        <v>0.025</v>
      </c>
      <c r="W29" s="539"/>
      <c r="X29" s="611"/>
      <c r="Y29" s="611">
        <v>400</v>
      </c>
      <c r="Z29" s="611">
        <v>10</v>
      </c>
      <c r="AA29" s="611">
        <v>10</v>
      </c>
      <c r="AB29" s="754">
        <f t="shared" si="26"/>
        <v>20</v>
      </c>
      <c r="AC29" s="755">
        <f t="shared" si="27"/>
        <v>0.05</v>
      </c>
      <c r="AD29" s="754">
        <f t="shared" si="28"/>
        <v>21</v>
      </c>
      <c r="AE29" s="750" t="s">
        <v>771</v>
      </c>
      <c r="AF29" s="714"/>
      <c r="AG29" s="750" t="s">
        <v>771</v>
      </c>
      <c r="AH29" s="714"/>
      <c r="AI29" s="750" t="s">
        <v>772</v>
      </c>
      <c r="AJ29" s="714">
        <v>0.75</v>
      </c>
      <c r="AK29" s="311" t="s">
        <v>1019</v>
      </c>
      <c r="AL29" s="611"/>
      <c r="AM29" s="615"/>
      <c r="AN29" s="615"/>
      <c r="AO29" s="615"/>
      <c r="AP29" s="615"/>
      <c r="AQ29" s="615"/>
      <c r="AR29" s="615"/>
      <c r="AS29" s="615"/>
      <c r="AT29" s="615"/>
      <c r="AU29" s="615"/>
      <c r="AV29" s="615"/>
      <c r="AW29" s="615"/>
      <c r="AX29" s="704">
        <v>1</v>
      </c>
      <c r="AY29" s="615"/>
      <c r="AZ29" s="615"/>
      <c r="BA29" s="615"/>
      <c r="BB29" s="615"/>
      <c r="BC29" s="615"/>
      <c r="BD29" s="615"/>
      <c r="BE29" s="611"/>
      <c r="BF29" s="611"/>
      <c r="BG29" s="615"/>
      <c r="BH29" s="615"/>
      <c r="BI29" s="615"/>
      <c r="BJ29" s="615"/>
      <c r="BK29" s="615"/>
      <c r="BL29" s="615"/>
      <c r="BM29" s="615"/>
      <c r="BN29" s="615"/>
      <c r="BO29" s="615"/>
      <c r="BP29" s="611"/>
      <c r="BQ29" s="611"/>
      <c r="BR29" s="615"/>
      <c r="BS29" s="615"/>
      <c r="BT29" s="615"/>
      <c r="BU29" s="615"/>
      <c r="BV29" s="615"/>
      <c r="BW29" s="615"/>
      <c r="BX29" s="615"/>
      <c r="BY29" s="615"/>
      <c r="BZ29" s="615"/>
      <c r="CA29" s="615"/>
      <c r="CB29" s="615"/>
      <c r="CC29" s="615"/>
      <c r="CD29" s="615"/>
      <c r="CE29" s="615"/>
      <c r="CF29" s="679"/>
      <c r="CG29" s="611"/>
      <c r="CH29" s="615"/>
      <c r="CI29" s="615"/>
      <c r="CJ29" s="615"/>
      <c r="CK29" s="611"/>
      <c r="CL29" s="611"/>
      <c r="CM29" s="615"/>
      <c r="CN29" s="615"/>
      <c r="CO29" s="615"/>
      <c r="CP29" s="615"/>
      <c r="CQ29" s="615"/>
      <c r="CR29" s="616"/>
      <c r="CS29" s="615"/>
      <c r="CT29" s="615"/>
      <c r="CU29" s="616"/>
      <c r="CV29" s="705"/>
      <c r="CW29" s="611"/>
      <c r="CX29" s="615"/>
      <c r="CY29" s="722"/>
      <c r="CZ29" s="615"/>
      <c r="DA29" s="611"/>
      <c r="DB29" s="611"/>
      <c r="DC29" s="702">
        <v>1</v>
      </c>
      <c r="DD29" s="706">
        <v>1</v>
      </c>
      <c r="DE29" s="647"/>
      <c r="DF29" s="702">
        <v>1</v>
      </c>
      <c r="DG29" s="615"/>
      <c r="DH29" s="707">
        <v>1</v>
      </c>
      <c r="DI29" s="615"/>
      <c r="DJ29" s="647"/>
      <c r="DK29" s="615"/>
      <c r="DL29" s="615"/>
      <c r="DM29" s="615"/>
      <c r="DN29" s="615"/>
      <c r="DO29" s="615"/>
      <c r="DP29" s="615"/>
      <c r="DQ29" s="611"/>
      <c r="DR29" s="615"/>
      <c r="DS29" s="615"/>
      <c r="DT29" s="611"/>
      <c r="DU29" s="712"/>
      <c r="DV29" s="724">
        <v>1</v>
      </c>
      <c r="DW29" s="725">
        <v>1</v>
      </c>
      <c r="DX29" s="730"/>
      <c r="DY29" s="730"/>
      <c r="DZ29" s="728">
        <v>1</v>
      </c>
      <c r="EA29" s="724">
        <v>1</v>
      </c>
      <c r="EB29" s="730"/>
      <c r="EC29" s="730"/>
      <c r="ED29" s="727">
        <v>1</v>
      </c>
      <c r="EE29" s="729"/>
      <c r="EF29" s="730"/>
      <c r="EG29" s="730"/>
      <c r="EH29" s="730"/>
      <c r="EI29" s="727">
        <v>1</v>
      </c>
      <c r="EJ29" s="728"/>
      <c r="EK29" s="724">
        <v>1</v>
      </c>
      <c r="EL29" s="730"/>
      <c r="EM29" s="730"/>
      <c r="EN29" s="730"/>
      <c r="EO29" s="729"/>
      <c r="EP29" s="730"/>
      <c r="EQ29" s="730"/>
      <c r="ER29" s="730"/>
      <c r="ES29" s="730"/>
      <c r="ET29" s="728"/>
      <c r="EU29" s="730"/>
      <c r="EV29" s="730"/>
      <c r="EW29" s="730"/>
      <c r="EX29" s="730"/>
      <c r="EY29" s="729">
        <v>1</v>
      </c>
      <c r="EZ29" s="730"/>
      <c r="FA29" s="730"/>
      <c r="FB29" s="730"/>
      <c r="FC29" s="730"/>
      <c r="FD29" s="728"/>
      <c r="FE29" s="730"/>
      <c r="FF29" s="730"/>
      <c r="FG29" s="730"/>
      <c r="FH29" s="730"/>
      <c r="FI29" s="729">
        <v>1</v>
      </c>
      <c r="FJ29" s="730"/>
      <c r="FK29" s="730"/>
      <c r="FL29" s="730"/>
      <c r="FM29" s="730"/>
      <c r="FN29" s="728"/>
      <c r="FO29" s="730"/>
      <c r="FP29" s="725">
        <v>1</v>
      </c>
      <c r="FQ29" s="730"/>
      <c r="FR29" s="730"/>
      <c r="FS29" s="729"/>
      <c r="FT29" s="730"/>
      <c r="FU29" s="730"/>
      <c r="FV29" s="712"/>
      <c r="FW29" s="709">
        <f t="shared" si="29"/>
        <v>10</v>
      </c>
      <c r="FX29" s="709" t="str">
        <f t="shared" si="30"/>
        <v>yes</v>
      </c>
      <c r="FY29" s="615"/>
      <c r="FZ29" s="611"/>
      <c r="GA29" s="611"/>
      <c r="GB29" s="539"/>
      <c r="GC29" s="265"/>
      <c r="GE29" s="229"/>
      <c r="GF29" s="403">
        <f t="shared" si="47"/>
      </c>
      <c r="GG29" s="403">
        <f t="shared" si="47"/>
      </c>
      <c r="GH29" s="403">
        <f t="shared" si="47"/>
      </c>
      <c r="GI29" s="403">
        <f t="shared" si="47"/>
      </c>
      <c r="GJ29" s="403">
        <f t="shared" si="47"/>
      </c>
      <c r="GK29" s="403">
        <f t="shared" si="47"/>
      </c>
      <c r="GL29" s="403">
        <f t="shared" si="47"/>
      </c>
      <c r="GM29" s="403">
        <f t="shared" si="47"/>
      </c>
      <c r="GN29" s="403">
        <f t="shared" si="47"/>
      </c>
      <c r="GO29" s="403">
        <f t="shared" si="47"/>
      </c>
      <c r="GP29" s="403">
        <f t="shared" si="48"/>
      </c>
      <c r="GQ29" s="403">
        <f t="shared" si="48"/>
        <v>10</v>
      </c>
      <c r="GR29" s="403">
        <f t="shared" si="48"/>
      </c>
      <c r="GS29" s="403">
        <f t="shared" si="48"/>
      </c>
      <c r="GT29" s="403">
        <f t="shared" si="48"/>
      </c>
      <c r="GU29" s="403">
        <f t="shared" si="48"/>
      </c>
      <c r="GV29" s="403">
        <f t="shared" si="48"/>
      </c>
      <c r="GW29" s="403">
        <f t="shared" si="48"/>
      </c>
      <c r="GX29" s="403">
        <f t="shared" si="48"/>
      </c>
      <c r="GY29" s="403">
        <f t="shared" si="48"/>
      </c>
      <c r="GZ29" s="403">
        <f t="shared" si="49"/>
      </c>
      <c r="HA29" s="403">
        <f t="shared" si="49"/>
      </c>
      <c r="HB29" s="403">
        <f t="shared" si="49"/>
      </c>
      <c r="HC29" s="403">
        <f t="shared" si="49"/>
      </c>
      <c r="HD29" s="403">
        <f t="shared" si="49"/>
      </c>
      <c r="HE29" s="403">
        <f t="shared" si="49"/>
      </c>
      <c r="HF29" s="403">
        <f t="shared" si="49"/>
      </c>
      <c r="HG29" s="403">
        <f t="shared" si="49"/>
      </c>
      <c r="HH29" s="403">
        <f t="shared" si="50"/>
      </c>
      <c r="HI29" s="403">
        <f t="shared" si="50"/>
      </c>
      <c r="HJ29" s="403">
        <f t="shared" si="50"/>
      </c>
      <c r="HK29" s="403">
        <f t="shared" si="50"/>
      </c>
      <c r="HL29" s="403">
        <f t="shared" si="50"/>
      </c>
      <c r="HM29" s="403">
        <f t="shared" si="50"/>
      </c>
      <c r="HN29" s="403">
        <f t="shared" si="50"/>
      </c>
      <c r="HO29" s="403">
        <f t="shared" si="50"/>
      </c>
      <c r="HP29" s="403">
        <f t="shared" si="50"/>
      </c>
      <c r="HQ29" s="403">
        <f t="shared" si="50"/>
      </c>
      <c r="HR29" s="403">
        <f t="shared" si="51"/>
      </c>
      <c r="HS29" s="403">
        <f t="shared" si="51"/>
      </c>
      <c r="HT29" s="403">
        <f t="shared" si="51"/>
      </c>
      <c r="HU29" s="403">
        <f t="shared" si="51"/>
      </c>
      <c r="HV29" s="403">
        <f t="shared" si="51"/>
      </c>
      <c r="HW29" s="403">
        <f t="shared" si="51"/>
      </c>
      <c r="HX29" s="403">
        <f t="shared" si="51"/>
      </c>
      <c r="HY29" s="403">
        <f t="shared" si="51"/>
      </c>
      <c r="HZ29" s="403">
        <f t="shared" si="51"/>
      </c>
      <c r="IA29" s="403">
        <f t="shared" si="51"/>
      </c>
      <c r="IB29" s="403">
        <f t="shared" si="52"/>
      </c>
      <c r="IC29" s="403">
        <f t="shared" si="52"/>
      </c>
      <c r="ID29" s="403">
        <f t="shared" si="52"/>
      </c>
      <c r="IE29" s="403">
        <f t="shared" si="52"/>
      </c>
      <c r="IF29" s="403">
        <f t="shared" si="52"/>
      </c>
      <c r="IG29" s="403">
        <f t="shared" si="52"/>
      </c>
      <c r="IH29" s="403">
        <f t="shared" si="52"/>
      </c>
      <c r="II29" s="403">
        <f t="shared" si="52"/>
      </c>
      <c r="IJ29" s="403">
        <f>IF(CV29="","",CV29*$AA29)</f>
      </c>
      <c r="IK29" s="403" t="e">
        <f>IF(#REF!="","",#REF!*$AA29)</f>
        <v>#REF!</v>
      </c>
      <c r="IL29" s="403">
        <f>IF(DC29="","",DC29*$AA29)</f>
        <v>10</v>
      </c>
    </row>
    <row r="30" spans="2:246" ht="84" customHeight="1">
      <c r="B30" s="731">
        <v>2016</v>
      </c>
      <c r="C30" s="257">
        <v>8</v>
      </c>
      <c r="D30" s="792" t="s">
        <v>156</v>
      </c>
      <c r="E30" s="264" t="s">
        <v>400</v>
      </c>
      <c r="F30" s="229"/>
      <c r="G30" s="630">
        <v>1</v>
      </c>
      <c r="H30" s="539">
        <v>2</v>
      </c>
      <c r="I30" s="720">
        <v>1</v>
      </c>
      <c r="J30" s="612" t="s">
        <v>904</v>
      </c>
      <c r="K30" s="618"/>
      <c r="L30" s="618"/>
      <c r="M30" s="612"/>
      <c r="N30" s="612"/>
      <c r="O30" s="610"/>
      <c r="P30" s="611"/>
      <c r="Q30" s="539">
        <v>1</v>
      </c>
      <c r="R30" s="626">
        <v>4</v>
      </c>
      <c r="S30" s="613">
        <v>0</v>
      </c>
      <c r="T30" s="611"/>
      <c r="U30" s="539"/>
      <c r="V30" s="539"/>
      <c r="W30" s="539"/>
      <c r="X30" s="611"/>
      <c r="Y30" s="611">
        <v>572</v>
      </c>
      <c r="Z30" s="611">
        <v>3</v>
      </c>
      <c r="AA30" s="611">
        <v>8</v>
      </c>
      <c r="AB30" s="754">
        <f t="shared" si="26"/>
        <v>25</v>
      </c>
      <c r="AC30" s="755">
        <f t="shared" si="27"/>
        <v>0.019230769230769232</v>
      </c>
      <c r="AD30" s="754">
        <f t="shared" si="28"/>
        <v>28</v>
      </c>
      <c r="AE30" s="710" t="s">
        <v>764</v>
      </c>
      <c r="AF30" s="714"/>
      <c r="AG30" s="710" t="s">
        <v>764</v>
      </c>
      <c r="AH30" s="714"/>
      <c r="AI30" s="710" t="s">
        <v>764</v>
      </c>
      <c r="AJ30" s="714"/>
      <c r="AK30" s="610"/>
      <c r="AL30" s="611"/>
      <c r="AM30" s="615"/>
      <c r="AN30" s="615"/>
      <c r="AO30" s="615"/>
      <c r="AP30" s="615"/>
      <c r="AQ30" s="615"/>
      <c r="AR30" s="615"/>
      <c r="AS30" s="615"/>
      <c r="AT30" s="615"/>
      <c r="AU30" s="615"/>
      <c r="AV30" s="615"/>
      <c r="AW30" s="615"/>
      <c r="AX30" s="615"/>
      <c r="AY30" s="615"/>
      <c r="AZ30" s="615"/>
      <c r="BA30" s="615"/>
      <c r="BB30" s="615"/>
      <c r="BC30" s="693">
        <v>1</v>
      </c>
      <c r="BD30" s="615"/>
      <c r="BE30" s="611"/>
      <c r="BF30" s="611"/>
      <c r="BG30" s="734">
        <v>1</v>
      </c>
      <c r="BH30" s="615"/>
      <c r="BI30" s="689">
        <v>1</v>
      </c>
      <c r="BJ30" s="615"/>
      <c r="BK30" s="615"/>
      <c r="BL30" s="615"/>
      <c r="BM30" s="615"/>
      <c r="BN30" s="615"/>
      <c r="BO30" s="615"/>
      <c r="BP30" s="611"/>
      <c r="BQ30" s="611"/>
      <c r="BR30" s="615"/>
      <c r="BS30" s="615"/>
      <c r="BT30" s="615"/>
      <c r="BU30" s="615"/>
      <c r="BV30" s="615"/>
      <c r="BW30" s="615"/>
      <c r="BX30" s="615"/>
      <c r="BY30" s="615"/>
      <c r="BZ30" s="735">
        <v>1</v>
      </c>
      <c r="CA30" s="615"/>
      <c r="CB30" s="615"/>
      <c r="CC30" s="615"/>
      <c r="CD30" s="615"/>
      <c r="CE30" s="615"/>
      <c r="CF30" s="679"/>
      <c r="CG30" s="611"/>
      <c r="CH30" s="615"/>
      <c r="CI30" s="615"/>
      <c r="CJ30" s="615"/>
      <c r="CK30" s="611"/>
      <c r="CL30" s="611"/>
      <c r="CM30" s="615"/>
      <c r="CN30" s="615"/>
      <c r="CO30" s="615"/>
      <c r="CP30" s="615"/>
      <c r="CQ30" s="670">
        <v>6</v>
      </c>
      <c r="CR30" s="616"/>
      <c r="CS30" s="615"/>
      <c r="CT30" s="615"/>
      <c r="CU30" s="682">
        <v>7</v>
      </c>
      <c r="CV30" s="705" t="s">
        <v>911</v>
      </c>
      <c r="CW30" s="611"/>
      <c r="CX30" s="615"/>
      <c r="CY30" s="722"/>
      <c r="CZ30" s="536" t="s">
        <v>912</v>
      </c>
      <c r="DA30" s="611"/>
      <c r="DB30" s="611"/>
      <c r="DC30" s="702">
        <v>1</v>
      </c>
      <c r="DD30" s="706">
        <v>1</v>
      </c>
      <c r="DE30" s="708"/>
      <c r="DF30" s="702">
        <v>1</v>
      </c>
      <c r="DG30" s="706">
        <v>1</v>
      </c>
      <c r="DH30" s="707">
        <v>1</v>
      </c>
      <c r="DI30" s="702">
        <v>1</v>
      </c>
      <c r="DJ30" s="708"/>
      <c r="DK30" s="707">
        <v>1</v>
      </c>
      <c r="DL30" s="702">
        <v>1</v>
      </c>
      <c r="DM30" s="706">
        <v>1</v>
      </c>
      <c r="DN30" s="707">
        <v>1</v>
      </c>
      <c r="DO30" s="702">
        <v>1</v>
      </c>
      <c r="DP30" s="615"/>
      <c r="DQ30" s="536" t="s">
        <v>913</v>
      </c>
      <c r="DR30" s="615"/>
      <c r="DS30" s="278">
        <v>1</v>
      </c>
      <c r="DT30" s="611"/>
      <c r="DU30" s="712"/>
      <c r="DV30" s="724">
        <v>1</v>
      </c>
      <c r="DW30" s="730"/>
      <c r="DX30" s="730"/>
      <c r="DY30" s="730"/>
      <c r="DZ30" s="728"/>
      <c r="EA30" s="730"/>
      <c r="EB30" s="730"/>
      <c r="EC30" s="730"/>
      <c r="ED30" s="730"/>
      <c r="EE30" s="729"/>
      <c r="EF30" s="730"/>
      <c r="EG30" s="730"/>
      <c r="EH30" s="730"/>
      <c r="EI30" s="730"/>
      <c r="EJ30" s="728"/>
      <c r="EK30" s="730"/>
      <c r="EL30" s="730"/>
      <c r="EM30" s="726">
        <v>1</v>
      </c>
      <c r="EN30" s="730"/>
      <c r="EO30" s="729">
        <v>1</v>
      </c>
      <c r="EP30" s="730"/>
      <c r="EQ30" s="725">
        <v>1</v>
      </c>
      <c r="ER30" s="730"/>
      <c r="ES30" s="727">
        <v>1</v>
      </c>
      <c r="ET30" s="728">
        <v>1</v>
      </c>
      <c r="EU30" s="730"/>
      <c r="EV30" s="725">
        <v>1</v>
      </c>
      <c r="EW30" s="730"/>
      <c r="EX30" s="730"/>
      <c r="EY30" s="729"/>
      <c r="EZ30" s="730"/>
      <c r="FA30" s="730"/>
      <c r="FB30" s="730"/>
      <c r="FC30" s="730"/>
      <c r="FD30" s="728"/>
      <c r="FE30" s="730"/>
      <c r="FF30" s="730"/>
      <c r="FG30" s="730"/>
      <c r="FH30" s="730"/>
      <c r="FI30" s="729"/>
      <c r="FJ30" s="730"/>
      <c r="FK30" s="730"/>
      <c r="FL30" s="730"/>
      <c r="FM30" s="730"/>
      <c r="FN30" s="728">
        <v>1</v>
      </c>
      <c r="FO30" s="730"/>
      <c r="FP30" s="730"/>
      <c r="FQ30" s="730"/>
      <c r="FR30" s="730"/>
      <c r="FS30" s="729"/>
      <c r="FT30" s="724">
        <v>1</v>
      </c>
      <c r="FU30" s="725">
        <v>1</v>
      </c>
      <c r="FV30" s="712"/>
      <c r="FW30" s="709">
        <f t="shared" si="29"/>
        <v>10</v>
      </c>
      <c r="FX30" s="709" t="str">
        <f t="shared" si="30"/>
        <v>yes</v>
      </c>
      <c r="FY30" s="615"/>
      <c r="FZ30" s="611"/>
      <c r="GA30" s="611"/>
      <c r="GB30" s="539"/>
      <c r="GC30" s="265"/>
      <c r="GE30" s="229"/>
      <c r="GF30" s="403">
        <f t="shared" si="47"/>
      </c>
      <c r="GG30" s="403">
        <f t="shared" si="47"/>
      </c>
      <c r="GH30" s="403">
        <f t="shared" si="47"/>
      </c>
      <c r="GI30" s="403">
        <f t="shared" si="47"/>
      </c>
      <c r="GJ30" s="403">
        <f t="shared" si="47"/>
      </c>
      <c r="GK30" s="403">
        <f t="shared" si="47"/>
      </c>
      <c r="GL30" s="403">
        <f t="shared" si="47"/>
      </c>
      <c r="GM30" s="403">
        <f t="shared" si="47"/>
      </c>
      <c r="GN30" s="403">
        <f t="shared" si="47"/>
      </c>
      <c r="GO30" s="403">
        <f t="shared" si="47"/>
      </c>
      <c r="GP30" s="403">
        <f t="shared" si="48"/>
      </c>
      <c r="GQ30" s="403">
        <f t="shared" si="48"/>
      </c>
      <c r="GR30" s="403">
        <f t="shared" si="48"/>
      </c>
      <c r="GS30" s="403">
        <f t="shared" si="48"/>
      </c>
      <c r="GT30" s="403">
        <f t="shared" si="48"/>
      </c>
      <c r="GU30" s="403">
        <f t="shared" si="48"/>
      </c>
      <c r="GV30" s="403">
        <f t="shared" si="48"/>
        <v>8</v>
      </c>
      <c r="GW30" s="403">
        <f t="shared" si="48"/>
      </c>
      <c r="GX30" s="403">
        <f t="shared" si="48"/>
      </c>
      <c r="GY30" s="403">
        <f t="shared" si="48"/>
      </c>
      <c r="GZ30" s="403">
        <f t="shared" si="49"/>
        <v>8</v>
      </c>
      <c r="HA30" s="403">
        <f t="shared" si="49"/>
      </c>
      <c r="HB30" s="403">
        <f t="shared" si="49"/>
        <v>8</v>
      </c>
      <c r="HC30" s="403">
        <f t="shared" si="49"/>
      </c>
      <c r="HD30" s="403">
        <f t="shared" si="49"/>
      </c>
      <c r="HE30" s="403">
        <f t="shared" si="49"/>
      </c>
      <c r="HF30" s="403">
        <f t="shared" si="49"/>
      </c>
      <c r="HG30" s="403">
        <f t="shared" si="49"/>
      </c>
      <c r="HH30" s="403">
        <f t="shared" si="50"/>
      </c>
      <c r="HI30" s="403">
        <f t="shared" si="50"/>
      </c>
      <c r="HJ30" s="403">
        <f t="shared" si="50"/>
      </c>
      <c r="HK30" s="403">
        <f t="shared" si="50"/>
      </c>
      <c r="HL30" s="403">
        <f t="shared" si="50"/>
      </c>
      <c r="HM30" s="403">
        <f t="shared" si="50"/>
      </c>
      <c r="HN30" s="403">
        <f t="shared" si="50"/>
      </c>
      <c r="HO30" s="403">
        <f t="shared" si="50"/>
      </c>
      <c r="HP30" s="403">
        <f t="shared" si="50"/>
      </c>
      <c r="HQ30" s="403">
        <f t="shared" si="50"/>
      </c>
      <c r="HR30" s="403">
        <f t="shared" si="51"/>
      </c>
      <c r="HS30" s="403">
        <f t="shared" si="51"/>
      </c>
      <c r="HT30" s="403">
        <f t="shared" si="51"/>
      </c>
      <c r="HU30" s="403">
        <f t="shared" si="51"/>
      </c>
      <c r="HV30" s="403">
        <f t="shared" si="51"/>
      </c>
      <c r="HW30" s="403">
        <f t="shared" si="51"/>
      </c>
      <c r="HX30" s="403">
        <f t="shared" si="51"/>
      </c>
      <c r="HY30" s="403">
        <f t="shared" si="51"/>
      </c>
      <c r="HZ30" s="403">
        <f t="shared" si="51"/>
      </c>
      <c r="IA30" s="403">
        <f t="shared" si="51"/>
      </c>
      <c r="IB30" s="403">
        <f t="shared" si="52"/>
      </c>
      <c r="IC30" s="403">
        <f t="shared" si="52"/>
      </c>
      <c r="ID30" s="403">
        <f t="shared" si="52"/>
      </c>
      <c r="IE30" s="403">
        <f t="shared" si="52"/>
      </c>
      <c r="IF30" s="403">
        <f t="shared" si="52"/>
      </c>
      <c r="IG30" s="403">
        <f t="shared" si="52"/>
      </c>
      <c r="IH30" s="403">
        <f t="shared" si="52"/>
        <v>48</v>
      </c>
      <c r="II30" s="403">
        <f t="shared" si="52"/>
      </c>
      <c r="IJ30" s="403" t="e">
        <f>IF(#REF!="","",#REF!*$AA30)</f>
        <v>#REF!</v>
      </c>
      <c r="IK30" s="403" t="e">
        <f>IF(#REF!="","",#REF!*$AA30)</f>
        <v>#REF!</v>
      </c>
      <c r="IL30" s="403">
        <f>IF(DC30="","",DC30*$AA30)</f>
        <v>8</v>
      </c>
    </row>
    <row r="31" spans="2:246" ht="26.25">
      <c r="B31" s="731" t="s">
        <v>998</v>
      </c>
      <c r="C31" s="783">
        <v>4</v>
      </c>
      <c r="D31" s="784" t="s">
        <v>938</v>
      </c>
      <c r="E31" s="262" t="s">
        <v>372</v>
      </c>
      <c r="F31" s="229"/>
      <c r="G31" s="539">
        <v>1</v>
      </c>
      <c r="H31" s="539">
        <v>7</v>
      </c>
      <c r="I31" s="539">
        <v>1</v>
      </c>
      <c r="J31" s="612"/>
      <c r="K31" s="618"/>
      <c r="L31" s="618"/>
      <c r="M31" s="612"/>
      <c r="N31" s="612"/>
      <c r="O31" s="610"/>
      <c r="P31" s="611"/>
      <c r="Q31" s="613">
        <v>0</v>
      </c>
      <c r="R31" s="539">
        <v>2</v>
      </c>
      <c r="S31" s="613">
        <v>0</v>
      </c>
      <c r="T31" s="611"/>
      <c r="U31" s="539"/>
      <c r="V31" s="539"/>
      <c r="W31" s="539"/>
      <c r="X31" s="611"/>
      <c r="Y31" s="611"/>
      <c r="Z31" s="611"/>
      <c r="AA31" s="611"/>
      <c r="AB31" s="754">
        <f t="shared" si="26"/>
      </c>
      <c r="AC31" s="755">
        <f t="shared" si="27"/>
      </c>
      <c r="AD31" s="754">
        <f t="shared" si="28"/>
      </c>
      <c r="AE31" s="710"/>
      <c r="AF31" s="714"/>
      <c r="AG31" s="710"/>
      <c r="AH31" s="714"/>
      <c r="AI31" s="710"/>
      <c r="AJ31" s="714"/>
      <c r="AK31" s="610"/>
      <c r="AL31" s="611"/>
      <c r="AM31" s="615"/>
      <c r="AN31" s="615"/>
      <c r="AO31" s="615"/>
      <c r="AP31" s="615"/>
      <c r="AQ31" s="615"/>
      <c r="AR31" s="615"/>
      <c r="AS31" s="615"/>
      <c r="AT31" s="615"/>
      <c r="AU31" s="615"/>
      <c r="AV31" s="615"/>
      <c r="AW31" s="615"/>
      <c r="AX31" s="615"/>
      <c r="AY31" s="615"/>
      <c r="AZ31" s="615"/>
      <c r="BA31" s="615"/>
      <c r="BB31" s="615"/>
      <c r="BC31" s="615"/>
      <c r="BD31" s="615"/>
      <c r="BE31" s="611"/>
      <c r="BF31" s="611"/>
      <c r="BG31" s="615"/>
      <c r="BH31" s="615"/>
      <c r="BI31" s="615"/>
      <c r="BJ31" s="615"/>
      <c r="BK31" s="615"/>
      <c r="BL31" s="615"/>
      <c r="BM31" s="615"/>
      <c r="BN31" s="615"/>
      <c r="BO31" s="615"/>
      <c r="BP31" s="611"/>
      <c r="BQ31" s="611"/>
      <c r="BR31" s="615"/>
      <c r="BS31" s="615"/>
      <c r="BT31" s="615"/>
      <c r="BU31" s="615"/>
      <c r="BV31" s="615"/>
      <c r="BW31" s="615"/>
      <c r="BX31" s="615"/>
      <c r="BY31" s="615"/>
      <c r="BZ31" s="615"/>
      <c r="CA31" s="615"/>
      <c r="CB31" s="615"/>
      <c r="CC31" s="615"/>
      <c r="CD31" s="615"/>
      <c r="CE31" s="615"/>
      <c r="CF31" s="679"/>
      <c r="CG31" s="611"/>
      <c r="CH31" s="615"/>
      <c r="CI31" s="615"/>
      <c r="CJ31" s="615"/>
      <c r="CK31" s="611"/>
      <c r="CL31" s="611"/>
      <c r="CM31" s="615"/>
      <c r="CN31" s="615"/>
      <c r="CO31" s="615"/>
      <c r="CP31" s="615"/>
      <c r="CQ31" s="615"/>
      <c r="CR31" s="616"/>
      <c r="CS31" s="615"/>
      <c r="CT31" s="615"/>
      <c r="CU31" s="616"/>
      <c r="CV31" s="705"/>
      <c r="CW31" s="611"/>
      <c r="CX31" s="678">
        <v>1</v>
      </c>
      <c r="CY31" s="722"/>
      <c r="CZ31" s="615"/>
      <c r="DA31" s="611"/>
      <c r="DB31" s="611"/>
      <c r="DC31" s="615"/>
      <c r="DD31" s="615"/>
      <c r="DE31" s="647"/>
      <c r="DF31" s="615"/>
      <c r="DG31" s="615"/>
      <c r="DH31" s="615"/>
      <c r="DI31" s="615"/>
      <c r="DJ31" s="647"/>
      <c r="DK31" s="615"/>
      <c r="DL31" s="615"/>
      <c r="DM31" s="615"/>
      <c r="DN31" s="615"/>
      <c r="DO31" s="615"/>
      <c r="DP31" s="615"/>
      <c r="DQ31" s="611"/>
      <c r="DR31" s="615"/>
      <c r="DS31" s="615"/>
      <c r="DT31" s="611"/>
      <c r="DU31" s="712"/>
      <c r="DV31" s="730"/>
      <c r="DW31" s="730"/>
      <c r="DX31" s="730"/>
      <c r="DY31" s="730"/>
      <c r="DZ31" s="728"/>
      <c r="EA31" s="730"/>
      <c r="EB31" s="730"/>
      <c r="EC31" s="730"/>
      <c r="ED31" s="730"/>
      <c r="EE31" s="729"/>
      <c r="EF31" s="730"/>
      <c r="EG31" s="730"/>
      <c r="EH31" s="730"/>
      <c r="EI31" s="730"/>
      <c r="EJ31" s="728"/>
      <c r="EK31" s="730"/>
      <c r="EL31" s="730"/>
      <c r="EM31" s="730"/>
      <c r="EN31" s="730"/>
      <c r="EO31" s="729"/>
      <c r="EP31" s="730"/>
      <c r="EQ31" s="730"/>
      <c r="ER31" s="730"/>
      <c r="ES31" s="730"/>
      <c r="ET31" s="728"/>
      <c r="EU31" s="730"/>
      <c r="EV31" s="730"/>
      <c r="EW31" s="730"/>
      <c r="EX31" s="730"/>
      <c r="EY31" s="729"/>
      <c r="EZ31" s="730"/>
      <c r="FA31" s="730"/>
      <c r="FB31" s="730"/>
      <c r="FC31" s="730"/>
      <c r="FD31" s="728"/>
      <c r="FE31" s="730"/>
      <c r="FF31" s="730"/>
      <c r="FG31" s="730"/>
      <c r="FH31" s="730"/>
      <c r="FI31" s="729"/>
      <c r="FJ31" s="730"/>
      <c r="FK31" s="730"/>
      <c r="FL31" s="730"/>
      <c r="FM31" s="730"/>
      <c r="FN31" s="728"/>
      <c r="FO31" s="730"/>
      <c r="FP31" s="730"/>
      <c r="FQ31" s="730"/>
      <c r="FR31" s="730"/>
      <c r="FS31" s="729"/>
      <c r="FT31" s="730"/>
      <c r="FU31" s="730"/>
      <c r="FV31" s="712"/>
      <c r="FW31" s="709" t="str">
        <f t="shared" si="29"/>
        <v>- -</v>
      </c>
      <c r="FX31" s="709" t="str">
        <f t="shared" si="30"/>
        <v>yes</v>
      </c>
      <c r="FY31" s="615"/>
      <c r="FZ31" s="611"/>
      <c r="GA31" s="611"/>
      <c r="GB31" s="539"/>
      <c r="GC31" s="265"/>
      <c r="GE31" s="229"/>
      <c r="GF31" s="403">
        <f t="shared" si="47"/>
      </c>
      <c r="GG31" s="403">
        <f t="shared" si="47"/>
      </c>
      <c r="GH31" s="403">
        <f t="shared" si="47"/>
      </c>
      <c r="GI31" s="403">
        <f t="shared" si="47"/>
      </c>
      <c r="GJ31" s="403">
        <f t="shared" si="47"/>
      </c>
      <c r="GK31" s="403">
        <f t="shared" si="47"/>
      </c>
      <c r="GL31" s="403">
        <f t="shared" si="47"/>
      </c>
      <c r="GM31" s="403">
        <f t="shared" si="47"/>
      </c>
      <c r="GN31" s="403">
        <f t="shared" si="47"/>
      </c>
      <c r="GO31" s="403">
        <f t="shared" si="47"/>
      </c>
      <c r="GP31" s="403">
        <f t="shared" si="48"/>
      </c>
      <c r="GQ31" s="403">
        <f t="shared" si="48"/>
      </c>
      <c r="GR31" s="403">
        <f t="shared" si="48"/>
      </c>
      <c r="GS31" s="403">
        <f t="shared" si="48"/>
      </c>
      <c r="GT31" s="403">
        <f t="shared" si="48"/>
      </c>
      <c r="GU31" s="403">
        <f t="shared" si="48"/>
      </c>
      <c r="GV31" s="403">
        <f t="shared" si="48"/>
      </c>
      <c r="GW31" s="403">
        <f t="shared" si="48"/>
      </c>
      <c r="GX31" s="403">
        <f t="shared" si="48"/>
      </c>
      <c r="GY31" s="403">
        <f t="shared" si="48"/>
      </c>
      <c r="GZ31" s="403">
        <f t="shared" si="49"/>
      </c>
      <c r="HA31" s="403">
        <f t="shared" si="49"/>
      </c>
      <c r="HB31" s="403">
        <f t="shared" si="49"/>
      </c>
      <c r="HC31" s="403">
        <f t="shared" si="49"/>
      </c>
      <c r="HD31" s="403">
        <f t="shared" si="49"/>
      </c>
      <c r="HE31" s="403">
        <f t="shared" si="49"/>
      </c>
      <c r="HF31" s="403">
        <f t="shared" si="49"/>
      </c>
      <c r="HG31" s="403">
        <f t="shared" si="49"/>
      </c>
      <c r="HH31" s="403">
        <f t="shared" si="50"/>
      </c>
      <c r="HI31" s="403">
        <f t="shared" si="50"/>
      </c>
      <c r="HJ31" s="403">
        <f t="shared" si="50"/>
      </c>
      <c r="HK31" s="403">
        <f t="shared" si="50"/>
      </c>
      <c r="HL31" s="403">
        <f t="shared" si="50"/>
      </c>
      <c r="HM31" s="403">
        <f t="shared" si="50"/>
      </c>
      <c r="HN31" s="403">
        <f t="shared" si="50"/>
      </c>
      <c r="HO31" s="403">
        <f t="shared" si="50"/>
      </c>
      <c r="HP31" s="403">
        <f t="shared" si="50"/>
      </c>
      <c r="HQ31" s="403">
        <f t="shared" si="50"/>
      </c>
      <c r="HR31" s="403">
        <f t="shared" si="51"/>
      </c>
      <c r="HS31" s="403">
        <f t="shared" si="51"/>
      </c>
      <c r="HT31" s="403">
        <f t="shared" si="51"/>
      </c>
      <c r="HU31" s="403">
        <f t="shared" si="51"/>
      </c>
      <c r="HV31" s="403">
        <f t="shared" si="51"/>
      </c>
      <c r="HW31" s="403">
        <f t="shared" si="51"/>
      </c>
      <c r="HX31" s="403">
        <f t="shared" si="51"/>
      </c>
      <c r="HY31" s="403">
        <f t="shared" si="51"/>
      </c>
      <c r="HZ31" s="403">
        <f t="shared" si="51"/>
      </c>
      <c r="IA31" s="403">
        <f t="shared" si="51"/>
      </c>
      <c r="IB31" s="403">
        <f t="shared" si="52"/>
      </c>
      <c r="IC31" s="403">
        <f t="shared" si="52"/>
      </c>
      <c r="ID31" s="403">
        <f t="shared" si="52"/>
      </c>
      <c r="IE31" s="403">
        <f t="shared" si="52"/>
      </c>
      <c r="IF31" s="403">
        <f t="shared" si="52"/>
      </c>
      <c r="IG31" s="403">
        <f t="shared" si="52"/>
      </c>
      <c r="IH31" s="403">
        <f t="shared" si="52"/>
      </c>
      <c r="II31" s="403">
        <f t="shared" si="52"/>
      </c>
      <c r="IJ31" s="403">
        <f>IF(CV31="","",CV31*$AA31)</f>
      </c>
      <c r="IK31" s="403" t="e">
        <f>IF(#REF!="","",#REF!*$AA31)</f>
        <v>#REF!</v>
      </c>
      <c r="IL31" s="403">
        <f>IF(DC31="","",DC31*$AA31)</f>
      </c>
    </row>
    <row r="32" spans="2:246" ht="26.25">
      <c r="B32" s="731" t="s">
        <v>998</v>
      </c>
      <c r="C32" s="783">
        <v>4</v>
      </c>
      <c r="D32" s="784" t="s">
        <v>942</v>
      </c>
      <c r="E32" s="262" t="s">
        <v>372</v>
      </c>
      <c r="F32" s="229"/>
      <c r="G32" s="539">
        <v>1</v>
      </c>
      <c r="H32" s="539">
        <v>2</v>
      </c>
      <c r="I32" s="539">
        <v>1</v>
      </c>
      <c r="J32" s="612"/>
      <c r="K32" s="618"/>
      <c r="L32" s="618"/>
      <c r="M32" s="612"/>
      <c r="N32" s="612"/>
      <c r="O32" s="610"/>
      <c r="P32" s="611"/>
      <c r="Q32" s="613"/>
      <c r="R32" s="539"/>
      <c r="S32" s="613"/>
      <c r="T32" s="611"/>
      <c r="U32" s="539"/>
      <c r="V32" s="539"/>
      <c r="W32" s="539"/>
      <c r="X32" s="611"/>
      <c r="Y32" s="611"/>
      <c r="Z32" s="611"/>
      <c r="AA32" s="611"/>
      <c r="AB32" s="754"/>
      <c r="AC32" s="755"/>
      <c r="AD32" s="754"/>
      <c r="AE32" s="710"/>
      <c r="AF32" s="714"/>
      <c r="AG32" s="710"/>
      <c r="AH32" s="714"/>
      <c r="AI32" s="710"/>
      <c r="AJ32" s="714"/>
      <c r="AK32" s="610"/>
      <c r="AL32" s="611"/>
      <c r="AM32" s="615"/>
      <c r="AN32" s="615"/>
      <c r="AO32" s="615"/>
      <c r="AP32" s="615"/>
      <c r="AQ32" s="615"/>
      <c r="AR32" s="615"/>
      <c r="AS32" s="615"/>
      <c r="AT32" s="615"/>
      <c r="AU32" s="615"/>
      <c r="AV32" s="615"/>
      <c r="AW32" s="615"/>
      <c r="AX32" s="615"/>
      <c r="AY32" s="615"/>
      <c r="AZ32" s="615"/>
      <c r="BA32" s="615"/>
      <c r="BB32" s="615"/>
      <c r="BC32" s="615"/>
      <c r="BD32" s="615"/>
      <c r="BE32" s="611"/>
      <c r="BF32" s="611"/>
      <c r="BG32" s="615"/>
      <c r="BH32" s="615"/>
      <c r="BI32" s="615"/>
      <c r="BJ32" s="615"/>
      <c r="BK32" s="615"/>
      <c r="BL32" s="615"/>
      <c r="BM32" s="615"/>
      <c r="BN32" s="615"/>
      <c r="BO32" s="615"/>
      <c r="BP32" s="611"/>
      <c r="BQ32" s="611"/>
      <c r="BR32" s="615"/>
      <c r="BS32" s="615"/>
      <c r="BT32" s="615"/>
      <c r="BU32" s="615"/>
      <c r="BV32" s="615"/>
      <c r="BW32" s="615"/>
      <c r="BX32" s="615"/>
      <c r="BY32" s="615"/>
      <c r="BZ32" s="615"/>
      <c r="CA32" s="615"/>
      <c r="CB32" s="615"/>
      <c r="CC32" s="615"/>
      <c r="CD32" s="615"/>
      <c r="CE32" s="615"/>
      <c r="CF32" s="679"/>
      <c r="CG32" s="611"/>
      <c r="CH32" s="615"/>
      <c r="CI32" s="615"/>
      <c r="CJ32" s="615"/>
      <c r="CK32" s="611"/>
      <c r="CL32" s="611"/>
      <c r="CM32" s="615"/>
      <c r="CN32" s="615"/>
      <c r="CO32" s="615"/>
      <c r="CP32" s="615"/>
      <c r="CQ32" s="615"/>
      <c r="CR32" s="616"/>
      <c r="CS32" s="615"/>
      <c r="CT32" s="615"/>
      <c r="CU32" s="616"/>
      <c r="CV32" s="705"/>
      <c r="CW32" s="611"/>
      <c r="CX32" s="662"/>
      <c r="CY32" s="722"/>
      <c r="CZ32" s="615"/>
      <c r="DA32" s="611"/>
      <c r="DB32" s="611"/>
      <c r="DC32" s="615"/>
      <c r="DD32" s="615"/>
      <c r="DE32" s="647"/>
      <c r="DF32" s="615"/>
      <c r="DG32" s="615"/>
      <c r="DH32" s="615"/>
      <c r="DI32" s="615"/>
      <c r="DJ32" s="647"/>
      <c r="DK32" s="615"/>
      <c r="DL32" s="615"/>
      <c r="DM32" s="615"/>
      <c r="DN32" s="615"/>
      <c r="DO32" s="615"/>
      <c r="DP32" s="615"/>
      <c r="DQ32" s="611"/>
      <c r="DR32" s="615"/>
      <c r="DS32" s="615"/>
      <c r="DT32" s="611"/>
      <c r="DU32" s="712"/>
      <c r="DV32" s="730"/>
      <c r="DW32" s="725">
        <v>1</v>
      </c>
      <c r="DX32" s="730"/>
      <c r="DY32" s="730"/>
      <c r="DZ32" s="728"/>
      <c r="EA32" s="730"/>
      <c r="EB32" s="725">
        <v>1</v>
      </c>
      <c r="EC32" s="726">
        <v>1</v>
      </c>
      <c r="ED32" s="730"/>
      <c r="EE32" s="729"/>
      <c r="EF32" s="730"/>
      <c r="EG32" s="730"/>
      <c r="EH32" s="730"/>
      <c r="EI32" s="730"/>
      <c r="EJ32" s="728"/>
      <c r="EK32" s="730"/>
      <c r="EL32" s="730"/>
      <c r="EM32" s="730"/>
      <c r="EN32" s="727">
        <v>1</v>
      </c>
      <c r="EO32" s="729"/>
      <c r="EP32" s="730"/>
      <c r="EQ32" s="730"/>
      <c r="ER32" s="730"/>
      <c r="ES32" s="730"/>
      <c r="ET32" s="728"/>
      <c r="EU32" s="730"/>
      <c r="EV32" s="725">
        <v>1</v>
      </c>
      <c r="EW32" s="730"/>
      <c r="EX32" s="730"/>
      <c r="EY32" s="729"/>
      <c r="EZ32" s="730"/>
      <c r="FA32" s="730"/>
      <c r="FB32" s="730"/>
      <c r="FC32" s="730"/>
      <c r="FD32" s="728">
        <v>1</v>
      </c>
      <c r="FE32" s="730"/>
      <c r="FF32" s="725">
        <v>1</v>
      </c>
      <c r="FG32" s="730"/>
      <c r="FH32" s="727">
        <v>1</v>
      </c>
      <c r="FI32" s="729">
        <v>1</v>
      </c>
      <c r="FJ32" s="730"/>
      <c r="FK32" s="725">
        <v>1</v>
      </c>
      <c r="FL32" s="730"/>
      <c r="FM32" s="730"/>
      <c r="FN32" s="728"/>
      <c r="FO32" s="730"/>
      <c r="FP32" s="730"/>
      <c r="FQ32" s="730"/>
      <c r="FR32" s="730"/>
      <c r="FS32" s="729"/>
      <c r="FT32" s="730"/>
      <c r="FU32" s="730"/>
      <c r="FV32" s="712"/>
      <c r="FW32" s="709">
        <f t="shared" si="29"/>
        <v>10</v>
      </c>
      <c r="FX32" s="709" t="str">
        <f t="shared" si="30"/>
        <v>yes</v>
      </c>
      <c r="FY32" s="615"/>
      <c r="FZ32" s="611"/>
      <c r="GA32" s="611"/>
      <c r="GB32" s="539"/>
      <c r="GC32" s="265"/>
      <c r="GE32" s="229"/>
      <c r="GF32" s="403"/>
      <c r="GG32" s="403"/>
      <c r="GH32" s="403"/>
      <c r="GI32" s="403"/>
      <c r="GJ32" s="403"/>
      <c r="GK32" s="403"/>
      <c r="GL32" s="403"/>
      <c r="GM32" s="403"/>
      <c r="GN32" s="403"/>
      <c r="GO32" s="403"/>
      <c r="GP32" s="403"/>
      <c r="GQ32" s="403"/>
      <c r="GR32" s="403"/>
      <c r="GS32" s="403"/>
      <c r="GT32" s="403"/>
      <c r="GU32" s="403"/>
      <c r="GV32" s="403"/>
      <c r="GW32" s="403"/>
      <c r="GX32" s="403"/>
      <c r="GY32" s="403"/>
      <c r="GZ32" s="403"/>
      <c r="HA32" s="403"/>
      <c r="HB32" s="403"/>
      <c r="HC32" s="403"/>
      <c r="HD32" s="403"/>
      <c r="HE32" s="403"/>
      <c r="HF32" s="403"/>
      <c r="HG32" s="403"/>
      <c r="HH32" s="403"/>
      <c r="HI32" s="403"/>
      <c r="HJ32" s="403"/>
      <c r="HK32" s="403"/>
      <c r="HL32" s="403"/>
      <c r="HM32" s="403"/>
      <c r="HN32" s="403"/>
      <c r="HO32" s="403"/>
      <c r="HP32" s="403"/>
      <c r="HQ32" s="403"/>
      <c r="HR32" s="403"/>
      <c r="HS32" s="403"/>
      <c r="HT32" s="403"/>
      <c r="HU32" s="403"/>
      <c r="HV32" s="403"/>
      <c r="HW32" s="403"/>
      <c r="HX32" s="403"/>
      <c r="HY32" s="403"/>
      <c r="HZ32" s="403"/>
      <c r="IA32" s="403"/>
      <c r="IB32" s="403"/>
      <c r="IC32" s="403"/>
      <c r="ID32" s="403"/>
      <c r="IE32" s="403"/>
      <c r="IF32" s="403"/>
      <c r="IG32" s="403"/>
      <c r="IH32" s="403"/>
      <c r="II32" s="403"/>
      <c r="IJ32" s="403"/>
      <c r="IK32" s="403"/>
      <c r="IL32" s="403"/>
    </row>
    <row r="33" spans="2:246" ht="12.75">
      <c r="B33" s="450" t="s">
        <v>903</v>
      </c>
      <c r="C33" s="938">
        <v>1</v>
      </c>
      <c r="D33" s="774" t="s">
        <v>197</v>
      </c>
      <c r="E33" s="260" t="s">
        <v>266</v>
      </c>
      <c r="F33" s="229"/>
      <c r="G33" s="539"/>
      <c r="H33" s="539"/>
      <c r="I33" s="539"/>
      <c r="J33" s="612"/>
      <c r="K33" s="618"/>
      <c r="L33" s="618"/>
      <c r="M33" s="612"/>
      <c r="N33" s="612"/>
      <c r="O33" s="610"/>
      <c r="P33" s="611"/>
      <c r="Q33" s="539">
        <v>1</v>
      </c>
      <c r="R33" s="539">
        <v>2</v>
      </c>
      <c r="S33" s="613">
        <v>0</v>
      </c>
      <c r="T33" s="611"/>
      <c r="U33" s="539"/>
      <c r="V33" s="539"/>
      <c r="W33" s="539"/>
      <c r="X33" s="611"/>
      <c r="Y33" s="611"/>
      <c r="Z33" s="611"/>
      <c r="AA33" s="611"/>
      <c r="AB33" s="754">
        <f>IF(OR(AA33="",AA33=0),"",RANK(AA33,AA$13:AA$75,))</f>
      </c>
      <c r="AC33" s="755">
        <f>IF(SUM(Z33:AA33)=0,"",SUM(Z33:AA33)/Y33)</f>
      </c>
      <c r="AD33" s="754">
        <f>IF(OR(AC33="",AC33=0),"",RANK(AC33,AC$13:AC$75,))</f>
      </c>
      <c r="AE33" s="710"/>
      <c r="AF33" s="714"/>
      <c r="AG33" s="710"/>
      <c r="AH33" s="714"/>
      <c r="AI33" s="710"/>
      <c r="AJ33" s="714"/>
      <c r="AK33" s="619"/>
      <c r="AL33" s="611"/>
      <c r="AM33" s="615"/>
      <c r="AN33" s="615"/>
      <c r="AO33" s="615"/>
      <c r="AP33" s="615"/>
      <c r="AQ33" s="615"/>
      <c r="AR33" s="615"/>
      <c r="AS33" s="615"/>
      <c r="AT33" s="615"/>
      <c r="AU33" s="615"/>
      <c r="AV33" s="615"/>
      <c r="AW33" s="615"/>
      <c r="AX33" s="615"/>
      <c r="AY33" s="615"/>
      <c r="AZ33" s="615"/>
      <c r="BA33" s="615"/>
      <c r="BB33" s="615"/>
      <c r="BC33" s="615"/>
      <c r="BD33" s="615"/>
      <c r="BE33" s="620"/>
      <c r="BF33" s="611"/>
      <c r="BG33" s="615"/>
      <c r="BH33" s="615"/>
      <c r="BI33" s="615"/>
      <c r="BJ33" s="615"/>
      <c r="BK33" s="615"/>
      <c r="BL33" s="615"/>
      <c r="BM33" s="615"/>
      <c r="BN33" s="615"/>
      <c r="BO33" s="615"/>
      <c r="BP33" s="620"/>
      <c r="BQ33" s="611"/>
      <c r="BR33" s="615"/>
      <c r="BS33" s="615"/>
      <c r="BT33" s="615"/>
      <c r="BU33" s="615"/>
      <c r="BV33" s="615"/>
      <c r="BW33" s="615"/>
      <c r="BX33" s="615"/>
      <c r="BY33" s="615"/>
      <c r="BZ33" s="615"/>
      <c r="CA33" s="615"/>
      <c r="CB33" s="615"/>
      <c r="CC33" s="615"/>
      <c r="CD33" s="615"/>
      <c r="CE33" s="615"/>
      <c r="CF33" s="679"/>
      <c r="CG33" s="611"/>
      <c r="CH33" s="615"/>
      <c r="CI33" s="615"/>
      <c r="CJ33" s="615"/>
      <c r="CK33" s="611"/>
      <c r="CL33" s="611"/>
      <c r="CM33" s="615"/>
      <c r="CN33" s="615"/>
      <c r="CO33" s="615"/>
      <c r="CP33" s="615"/>
      <c r="CQ33" s="615"/>
      <c r="CR33" s="616"/>
      <c r="CS33" s="615"/>
      <c r="CT33" s="615"/>
      <c r="CU33" s="616"/>
      <c r="CV33" s="705"/>
      <c r="CW33" s="611"/>
      <c r="CX33" s="615"/>
      <c r="CY33" s="722"/>
      <c r="CZ33" s="615"/>
      <c r="DA33" s="611"/>
      <c r="DB33" s="611"/>
      <c r="DC33" s="615"/>
      <c r="DD33" s="615"/>
      <c r="DE33" s="647"/>
      <c r="DF33" s="615"/>
      <c r="DG33" s="615"/>
      <c r="DH33" s="615"/>
      <c r="DI33" s="615"/>
      <c r="DJ33" s="647"/>
      <c r="DK33" s="615"/>
      <c r="DL33" s="615"/>
      <c r="DM33" s="615"/>
      <c r="DN33" s="615"/>
      <c r="DO33" s="615"/>
      <c r="DP33" s="615"/>
      <c r="DQ33" s="611"/>
      <c r="DR33" s="615"/>
      <c r="DS33" s="615"/>
      <c r="DT33" s="620"/>
      <c r="DU33" s="712"/>
      <c r="DV33" s="730"/>
      <c r="DW33" s="730"/>
      <c r="DX33" s="730"/>
      <c r="DY33" s="730"/>
      <c r="DZ33" s="728"/>
      <c r="EA33" s="730"/>
      <c r="EB33" s="730"/>
      <c r="EC33" s="730"/>
      <c r="ED33" s="730"/>
      <c r="EE33" s="729"/>
      <c r="EF33" s="730"/>
      <c r="EG33" s="730"/>
      <c r="EH33" s="730"/>
      <c r="EI33" s="730"/>
      <c r="EJ33" s="728"/>
      <c r="EK33" s="730"/>
      <c r="EL33" s="730"/>
      <c r="EM33" s="730"/>
      <c r="EN33" s="730"/>
      <c r="EO33" s="729"/>
      <c r="EP33" s="730"/>
      <c r="EQ33" s="730"/>
      <c r="ER33" s="730"/>
      <c r="ES33" s="730"/>
      <c r="ET33" s="728"/>
      <c r="EU33" s="730"/>
      <c r="EV33" s="730"/>
      <c r="EW33" s="730"/>
      <c r="EX33" s="730"/>
      <c r="EY33" s="729"/>
      <c r="EZ33" s="730"/>
      <c r="FA33" s="730"/>
      <c r="FB33" s="730"/>
      <c r="FC33" s="730"/>
      <c r="FD33" s="728"/>
      <c r="FE33" s="730"/>
      <c r="FF33" s="730"/>
      <c r="FG33" s="730"/>
      <c r="FH33" s="730"/>
      <c r="FI33" s="729"/>
      <c r="FJ33" s="730"/>
      <c r="FK33" s="730"/>
      <c r="FL33" s="730"/>
      <c r="FM33" s="730"/>
      <c r="FN33" s="728"/>
      <c r="FO33" s="730"/>
      <c r="FP33" s="730"/>
      <c r="FQ33" s="730"/>
      <c r="FR33" s="730"/>
      <c r="FS33" s="729"/>
      <c r="FT33" s="730"/>
      <c r="FU33" s="730"/>
      <c r="FV33" s="712"/>
      <c r="FW33" s="709" t="str">
        <f t="shared" si="29"/>
        <v>- -</v>
      </c>
      <c r="FX33" s="709" t="str">
        <f t="shared" si="30"/>
        <v>- -</v>
      </c>
      <c r="FY33" s="615"/>
      <c r="FZ33" s="620"/>
      <c r="GA33" s="611"/>
      <c r="GB33" s="539"/>
      <c r="GC33" s="265"/>
      <c r="GE33" s="229"/>
      <c r="GF33" s="403">
        <f aca="true" t="shared" si="53" ref="GF33:GO34">IF(AM33="","",AM33*$AA33)</f>
      </c>
      <c r="GG33" s="403">
        <f t="shared" si="53"/>
      </c>
      <c r="GH33" s="403">
        <f t="shared" si="53"/>
      </c>
      <c r="GI33" s="403">
        <f t="shared" si="53"/>
      </c>
      <c r="GJ33" s="403">
        <f t="shared" si="53"/>
      </c>
      <c r="GK33" s="403">
        <f t="shared" si="53"/>
      </c>
      <c r="GL33" s="403">
        <f t="shared" si="53"/>
      </c>
      <c r="GM33" s="403">
        <f t="shared" si="53"/>
      </c>
      <c r="GN33" s="403">
        <f t="shared" si="53"/>
      </c>
      <c r="GO33" s="403">
        <f t="shared" si="53"/>
      </c>
      <c r="GP33" s="403">
        <f aca="true" t="shared" si="54" ref="GP33:GY34">IF(AW33="","",AW33*$AA33)</f>
      </c>
      <c r="GQ33" s="403">
        <f t="shared" si="54"/>
      </c>
      <c r="GR33" s="403">
        <f t="shared" si="54"/>
      </c>
      <c r="GS33" s="403">
        <f t="shared" si="54"/>
      </c>
      <c r="GT33" s="403">
        <f t="shared" si="54"/>
      </c>
      <c r="GU33" s="403">
        <f t="shared" si="54"/>
      </c>
      <c r="GV33" s="403">
        <f t="shared" si="54"/>
      </c>
      <c r="GW33" s="403">
        <f t="shared" si="54"/>
      </c>
      <c r="GX33" s="403">
        <f t="shared" si="54"/>
      </c>
      <c r="GY33" s="403">
        <f t="shared" si="54"/>
      </c>
      <c r="GZ33" s="403">
        <f aca="true" t="shared" si="55" ref="GZ33:HG34">IF(BG33="","",BG33*$AA33)</f>
      </c>
      <c r="HA33" s="403">
        <f t="shared" si="55"/>
      </c>
      <c r="HB33" s="403">
        <f t="shared" si="55"/>
      </c>
      <c r="HC33" s="403">
        <f t="shared" si="55"/>
      </c>
      <c r="HD33" s="403">
        <f t="shared" si="55"/>
      </c>
      <c r="HE33" s="403">
        <f t="shared" si="55"/>
      </c>
      <c r="HF33" s="403">
        <f t="shared" si="55"/>
      </c>
      <c r="HG33" s="403">
        <f t="shared" si="55"/>
      </c>
      <c r="HH33" s="403">
        <f aca="true" t="shared" si="56" ref="HH33:HQ34">IF(BP33="","",BP33*$AA33)</f>
      </c>
      <c r="HI33" s="403">
        <f t="shared" si="56"/>
      </c>
      <c r="HJ33" s="403">
        <f t="shared" si="56"/>
      </c>
      <c r="HK33" s="403">
        <f t="shared" si="56"/>
      </c>
      <c r="HL33" s="403">
        <f t="shared" si="56"/>
      </c>
      <c r="HM33" s="403">
        <f t="shared" si="56"/>
      </c>
      <c r="HN33" s="403">
        <f t="shared" si="56"/>
      </c>
      <c r="HO33" s="403">
        <f t="shared" si="56"/>
      </c>
      <c r="HP33" s="403">
        <f t="shared" si="56"/>
      </c>
      <c r="HQ33" s="403">
        <f t="shared" si="56"/>
      </c>
      <c r="HR33" s="403">
        <f aca="true" t="shared" si="57" ref="HR33:IA34">IF(CA33="","",CA33*$AA33)</f>
      </c>
      <c r="HS33" s="403">
        <f t="shared" si="57"/>
      </c>
      <c r="HT33" s="403">
        <f t="shared" si="57"/>
      </c>
      <c r="HU33" s="403">
        <f t="shared" si="57"/>
      </c>
      <c r="HV33" s="403">
        <f t="shared" si="57"/>
      </c>
      <c r="HW33" s="403">
        <f t="shared" si="57"/>
      </c>
      <c r="HX33" s="403">
        <f t="shared" si="57"/>
      </c>
      <c r="HY33" s="403">
        <f t="shared" si="57"/>
      </c>
      <c r="HZ33" s="403">
        <f t="shared" si="57"/>
      </c>
      <c r="IA33" s="403">
        <f t="shared" si="57"/>
      </c>
      <c r="IB33" s="403">
        <f aca="true" t="shared" si="58" ref="IB33:II34">IF(CK33="","",CK33*$AA33)</f>
      </c>
      <c r="IC33" s="403">
        <f t="shared" si="58"/>
      </c>
      <c r="ID33" s="403">
        <f t="shared" si="58"/>
      </c>
      <c r="IE33" s="403">
        <f t="shared" si="58"/>
      </c>
      <c r="IF33" s="403">
        <f t="shared" si="58"/>
      </c>
      <c r="IG33" s="403">
        <f t="shared" si="58"/>
      </c>
      <c r="IH33" s="403">
        <f t="shared" si="58"/>
      </c>
      <c r="II33" s="403">
        <f t="shared" si="58"/>
      </c>
      <c r="IJ33" s="403">
        <f>IF(CV33="","",CV33*$AA33)</f>
      </c>
      <c r="IK33" s="403" t="e">
        <f>IF(#REF!="","",#REF!*$AA33)</f>
        <v>#REF!</v>
      </c>
      <c r="IL33" s="403">
        <f>IF(DC33="","",DC33*$AA33)</f>
      </c>
    </row>
    <row r="34" spans="2:246" ht="12.75">
      <c r="B34" s="450" t="s">
        <v>903</v>
      </c>
      <c r="C34" s="938">
        <v>1</v>
      </c>
      <c r="D34" s="775" t="s">
        <v>7</v>
      </c>
      <c r="E34" s="260" t="s">
        <v>266</v>
      </c>
      <c r="F34" s="229"/>
      <c r="G34" s="630"/>
      <c r="H34" s="630"/>
      <c r="I34" s="713"/>
      <c r="J34" s="613"/>
      <c r="K34" s="625"/>
      <c r="L34" s="625"/>
      <c r="M34" s="613"/>
      <c r="N34" s="613"/>
      <c r="O34" s="610"/>
      <c r="P34" s="611"/>
      <c r="Q34" s="539">
        <v>1</v>
      </c>
      <c r="R34" s="626">
        <v>1</v>
      </c>
      <c r="S34" s="613">
        <v>0</v>
      </c>
      <c r="T34" s="611"/>
      <c r="U34" s="630">
        <v>1</v>
      </c>
      <c r="V34" s="630">
        <v>2</v>
      </c>
      <c r="W34" s="713">
        <v>1</v>
      </c>
      <c r="X34" s="611"/>
      <c r="Y34" s="611">
        <v>134</v>
      </c>
      <c r="Z34" s="611"/>
      <c r="AA34" s="611">
        <v>10</v>
      </c>
      <c r="AB34" s="754">
        <f>IF(OR(AA34="",AA34=0),"",RANK(AA34,AA$13:AA$75,))</f>
        <v>20</v>
      </c>
      <c r="AC34" s="755">
        <f>IF(SUM(Z34:AA34)=0,"",SUM(Z34:AA34)/Y34)</f>
        <v>0.07462686567164178</v>
      </c>
      <c r="AD34" s="754">
        <f>IF(OR(AC34="",AC34=0),"",RANK(AC34,AC$13:AC$75,))</f>
        <v>9</v>
      </c>
      <c r="AE34" s="710"/>
      <c r="AF34" s="714"/>
      <c r="AG34" s="710"/>
      <c r="AH34" s="714"/>
      <c r="AI34" s="710"/>
      <c r="AJ34" s="714"/>
      <c r="AK34" s="610"/>
      <c r="AL34" s="611"/>
      <c r="AM34" s="615"/>
      <c r="AN34" s="615"/>
      <c r="AO34" s="615"/>
      <c r="AP34" s="615"/>
      <c r="AQ34" s="615"/>
      <c r="AR34" s="615"/>
      <c r="AS34" s="615"/>
      <c r="AT34" s="615"/>
      <c r="AU34" s="615"/>
      <c r="AV34" s="615"/>
      <c r="AW34" s="615"/>
      <c r="AX34" s="615"/>
      <c r="AY34" s="615"/>
      <c r="AZ34" s="615"/>
      <c r="BA34" s="615"/>
      <c r="BB34" s="615"/>
      <c r="BC34" s="615"/>
      <c r="BD34" s="615"/>
      <c r="BE34" s="611"/>
      <c r="BF34" s="611"/>
      <c r="BG34" s="615"/>
      <c r="BH34" s="615"/>
      <c r="BI34" s="615"/>
      <c r="BJ34" s="615"/>
      <c r="BK34" s="615"/>
      <c r="BL34" s="615"/>
      <c r="BM34" s="615"/>
      <c r="BN34" s="615"/>
      <c r="BO34" s="615"/>
      <c r="BP34" s="611"/>
      <c r="BQ34" s="611"/>
      <c r="BR34" s="615"/>
      <c r="BS34" s="615"/>
      <c r="BT34" s="615"/>
      <c r="BU34" s="615"/>
      <c r="BV34" s="615"/>
      <c r="BW34" s="615"/>
      <c r="BX34" s="615"/>
      <c r="BY34" s="615"/>
      <c r="BZ34" s="615"/>
      <c r="CA34" s="615"/>
      <c r="CB34" s="615"/>
      <c r="CC34" s="615"/>
      <c r="CD34" s="615"/>
      <c r="CE34" s="615"/>
      <c r="CF34" s="679"/>
      <c r="CG34" s="611"/>
      <c r="CH34" s="615"/>
      <c r="CI34" s="615"/>
      <c r="CJ34" s="615"/>
      <c r="CK34" s="611"/>
      <c r="CL34" s="611"/>
      <c r="CM34" s="615"/>
      <c r="CN34" s="615"/>
      <c r="CO34" s="615"/>
      <c r="CP34" s="616"/>
      <c r="CQ34" s="615"/>
      <c r="CR34" s="616"/>
      <c r="CS34" s="616"/>
      <c r="CT34" s="615"/>
      <c r="CU34" s="616"/>
      <c r="CV34" s="705"/>
      <c r="CW34" s="611"/>
      <c r="CX34" s="612"/>
      <c r="CY34" s="722"/>
      <c r="CZ34" s="615"/>
      <c r="DA34" s="611"/>
      <c r="DB34" s="611"/>
      <c r="DC34" s="615"/>
      <c r="DD34" s="615"/>
      <c r="DE34" s="647"/>
      <c r="DF34" s="615"/>
      <c r="DG34" s="615"/>
      <c r="DH34" s="615"/>
      <c r="DI34" s="615"/>
      <c r="DJ34" s="647"/>
      <c r="DK34" s="615"/>
      <c r="DL34" s="615"/>
      <c r="DM34" s="615"/>
      <c r="DN34" s="615"/>
      <c r="DO34" s="615"/>
      <c r="DP34" s="615"/>
      <c r="DQ34" s="611"/>
      <c r="DR34" s="615"/>
      <c r="DS34" s="612"/>
      <c r="DT34" s="611"/>
      <c r="DU34" s="712"/>
      <c r="DV34" s="730"/>
      <c r="DW34" s="730"/>
      <c r="DX34" s="730"/>
      <c r="DY34" s="730"/>
      <c r="DZ34" s="728"/>
      <c r="EA34" s="730"/>
      <c r="EB34" s="730"/>
      <c r="EC34" s="730"/>
      <c r="ED34" s="730"/>
      <c r="EE34" s="729"/>
      <c r="EF34" s="730"/>
      <c r="EG34" s="730"/>
      <c r="EH34" s="730"/>
      <c r="EI34" s="730"/>
      <c r="EJ34" s="728"/>
      <c r="EK34" s="730"/>
      <c r="EL34" s="730"/>
      <c r="EM34" s="730"/>
      <c r="EN34" s="730"/>
      <c r="EO34" s="729"/>
      <c r="EP34" s="730"/>
      <c r="EQ34" s="730"/>
      <c r="ER34" s="730"/>
      <c r="ES34" s="730"/>
      <c r="ET34" s="728"/>
      <c r="EU34" s="730"/>
      <c r="EV34" s="730"/>
      <c r="EW34" s="730"/>
      <c r="EX34" s="730"/>
      <c r="EY34" s="729"/>
      <c r="EZ34" s="730"/>
      <c r="FA34" s="730"/>
      <c r="FB34" s="730"/>
      <c r="FC34" s="730"/>
      <c r="FD34" s="728"/>
      <c r="FE34" s="730"/>
      <c r="FF34" s="730"/>
      <c r="FG34" s="730"/>
      <c r="FH34" s="730"/>
      <c r="FI34" s="729"/>
      <c r="FJ34" s="730"/>
      <c r="FK34" s="730"/>
      <c r="FL34" s="730"/>
      <c r="FM34" s="730"/>
      <c r="FN34" s="728"/>
      <c r="FO34" s="730"/>
      <c r="FP34" s="730"/>
      <c r="FQ34" s="730"/>
      <c r="FR34" s="730"/>
      <c r="FS34" s="729"/>
      <c r="FT34" s="730"/>
      <c r="FU34" s="730"/>
      <c r="FV34" s="712"/>
      <c r="FW34" s="709" t="str">
        <f t="shared" si="29"/>
        <v>- -</v>
      </c>
      <c r="FX34" s="709" t="str">
        <f t="shared" si="30"/>
        <v>- -</v>
      </c>
      <c r="FY34" s="615"/>
      <c r="FZ34" s="611"/>
      <c r="GA34" s="611"/>
      <c r="GB34" s="539"/>
      <c r="GC34" s="265"/>
      <c r="GE34" s="229"/>
      <c r="GF34" s="403">
        <f t="shared" si="53"/>
      </c>
      <c r="GG34" s="403">
        <f t="shared" si="53"/>
      </c>
      <c r="GH34" s="403">
        <f t="shared" si="53"/>
      </c>
      <c r="GI34" s="403">
        <f t="shared" si="53"/>
      </c>
      <c r="GJ34" s="403">
        <f t="shared" si="53"/>
      </c>
      <c r="GK34" s="403">
        <f t="shared" si="53"/>
      </c>
      <c r="GL34" s="403">
        <f t="shared" si="53"/>
      </c>
      <c r="GM34" s="403">
        <f t="shared" si="53"/>
      </c>
      <c r="GN34" s="403">
        <f t="shared" si="53"/>
      </c>
      <c r="GO34" s="403">
        <f t="shared" si="53"/>
      </c>
      <c r="GP34" s="403">
        <f t="shared" si="54"/>
      </c>
      <c r="GQ34" s="403">
        <f t="shared" si="54"/>
      </c>
      <c r="GR34" s="403">
        <f t="shared" si="54"/>
      </c>
      <c r="GS34" s="403">
        <f t="shared" si="54"/>
      </c>
      <c r="GT34" s="403">
        <f t="shared" si="54"/>
      </c>
      <c r="GU34" s="403">
        <f t="shared" si="54"/>
      </c>
      <c r="GV34" s="403">
        <f t="shared" si="54"/>
      </c>
      <c r="GW34" s="403">
        <f t="shared" si="54"/>
      </c>
      <c r="GX34" s="403">
        <f t="shared" si="54"/>
      </c>
      <c r="GY34" s="403">
        <f t="shared" si="54"/>
      </c>
      <c r="GZ34" s="403">
        <f t="shared" si="55"/>
      </c>
      <c r="HA34" s="403">
        <f t="shared" si="55"/>
      </c>
      <c r="HB34" s="403">
        <f t="shared" si="55"/>
      </c>
      <c r="HC34" s="403">
        <f t="shared" si="55"/>
      </c>
      <c r="HD34" s="403">
        <f t="shared" si="55"/>
      </c>
      <c r="HE34" s="403">
        <f t="shared" si="55"/>
      </c>
      <c r="HF34" s="403">
        <f t="shared" si="55"/>
      </c>
      <c r="HG34" s="403">
        <f t="shared" si="55"/>
      </c>
      <c r="HH34" s="403">
        <f t="shared" si="56"/>
      </c>
      <c r="HI34" s="403">
        <f t="shared" si="56"/>
      </c>
      <c r="HJ34" s="403">
        <f t="shared" si="56"/>
      </c>
      <c r="HK34" s="403">
        <f t="shared" si="56"/>
      </c>
      <c r="HL34" s="403">
        <f t="shared" si="56"/>
      </c>
      <c r="HM34" s="403">
        <f t="shared" si="56"/>
      </c>
      <c r="HN34" s="403">
        <f t="shared" si="56"/>
      </c>
      <c r="HO34" s="403">
        <f t="shared" si="56"/>
      </c>
      <c r="HP34" s="403">
        <f t="shared" si="56"/>
      </c>
      <c r="HQ34" s="403">
        <f t="shared" si="56"/>
      </c>
      <c r="HR34" s="403">
        <f t="shared" si="57"/>
      </c>
      <c r="HS34" s="403">
        <f t="shared" si="57"/>
      </c>
      <c r="HT34" s="403">
        <f t="shared" si="57"/>
      </c>
      <c r="HU34" s="403">
        <f t="shared" si="57"/>
      </c>
      <c r="HV34" s="403">
        <f t="shared" si="57"/>
      </c>
      <c r="HW34" s="403">
        <f t="shared" si="57"/>
      </c>
      <c r="HX34" s="403">
        <f t="shared" si="57"/>
      </c>
      <c r="HY34" s="403">
        <f t="shared" si="57"/>
      </c>
      <c r="HZ34" s="403">
        <f t="shared" si="57"/>
      </c>
      <c r="IA34" s="403">
        <f t="shared" si="57"/>
      </c>
      <c r="IB34" s="403">
        <f t="shared" si="58"/>
      </c>
      <c r="IC34" s="403">
        <f t="shared" si="58"/>
      </c>
      <c r="ID34" s="403">
        <f t="shared" si="58"/>
      </c>
      <c r="IE34" s="403">
        <f t="shared" si="58"/>
      </c>
      <c r="IF34" s="403">
        <f t="shared" si="58"/>
      </c>
      <c r="IG34" s="403">
        <f t="shared" si="58"/>
      </c>
      <c r="IH34" s="403">
        <f t="shared" si="58"/>
      </c>
      <c r="II34" s="403">
        <f t="shared" si="58"/>
      </c>
      <c r="IJ34" s="403">
        <f>IF(CV34="","",CV34*$AA34)</f>
      </c>
      <c r="IK34" s="403" t="e">
        <f>IF(#REF!="","",#REF!*$AA34)</f>
        <v>#REF!</v>
      </c>
      <c r="IL34" s="403">
        <f>IF(DC34="","",DC34*$AA34)</f>
      </c>
    </row>
    <row r="35" spans="2:246" ht="12.75">
      <c r="B35" s="450" t="s">
        <v>903</v>
      </c>
      <c r="C35" s="938">
        <v>1</v>
      </c>
      <c r="D35" s="842" t="s">
        <v>757</v>
      </c>
      <c r="E35" s="260"/>
      <c r="F35" s="229"/>
      <c r="G35" s="630"/>
      <c r="H35" s="630"/>
      <c r="I35" s="713"/>
      <c r="J35" s="613"/>
      <c r="K35" s="625"/>
      <c r="L35" s="625"/>
      <c r="M35" s="613"/>
      <c r="N35" s="613"/>
      <c r="O35" s="610"/>
      <c r="P35" s="611"/>
      <c r="Q35" s="539"/>
      <c r="R35" s="626"/>
      <c r="S35" s="613"/>
      <c r="T35" s="611"/>
      <c r="U35" s="630"/>
      <c r="V35" s="630"/>
      <c r="W35" s="713"/>
      <c r="X35" s="611"/>
      <c r="Y35" s="611"/>
      <c r="Z35" s="611"/>
      <c r="AA35" s="611"/>
      <c r="AB35" s="754"/>
      <c r="AC35" s="755"/>
      <c r="AD35" s="754"/>
      <c r="AE35" s="710"/>
      <c r="AF35" s="714"/>
      <c r="AG35" s="710"/>
      <c r="AH35" s="714"/>
      <c r="AI35" s="710"/>
      <c r="AJ35" s="714"/>
      <c r="AK35" s="610"/>
      <c r="AL35" s="611"/>
      <c r="AM35" s="615"/>
      <c r="AN35" s="615"/>
      <c r="AO35" s="615"/>
      <c r="AP35" s="615"/>
      <c r="AQ35" s="615"/>
      <c r="AR35" s="615"/>
      <c r="AS35" s="615"/>
      <c r="AT35" s="615"/>
      <c r="AU35" s="615"/>
      <c r="AV35" s="615"/>
      <c r="AW35" s="615"/>
      <c r="AX35" s="615"/>
      <c r="AY35" s="615"/>
      <c r="AZ35" s="615"/>
      <c r="BA35" s="615"/>
      <c r="BB35" s="615"/>
      <c r="BC35" s="615"/>
      <c r="BD35" s="615"/>
      <c r="BE35" s="611"/>
      <c r="BF35" s="611"/>
      <c r="BG35" s="615"/>
      <c r="BH35" s="615"/>
      <c r="BI35" s="615"/>
      <c r="BJ35" s="615"/>
      <c r="BK35" s="615"/>
      <c r="BL35" s="615"/>
      <c r="BM35" s="615"/>
      <c r="BN35" s="615"/>
      <c r="BO35" s="615"/>
      <c r="BP35" s="611"/>
      <c r="BQ35" s="611"/>
      <c r="BR35" s="615"/>
      <c r="BS35" s="615"/>
      <c r="BT35" s="615"/>
      <c r="BU35" s="615"/>
      <c r="BV35" s="615"/>
      <c r="BW35" s="615"/>
      <c r="BX35" s="615"/>
      <c r="BY35" s="615"/>
      <c r="BZ35" s="615"/>
      <c r="CA35" s="615"/>
      <c r="CB35" s="615"/>
      <c r="CC35" s="615"/>
      <c r="CD35" s="615"/>
      <c r="CE35" s="615"/>
      <c r="CF35" s="679"/>
      <c r="CG35" s="611"/>
      <c r="CH35" s="615"/>
      <c r="CI35" s="615"/>
      <c r="CJ35" s="615"/>
      <c r="CK35" s="611"/>
      <c r="CL35" s="611"/>
      <c r="CM35" s="615"/>
      <c r="CN35" s="615"/>
      <c r="CO35" s="615"/>
      <c r="CP35" s="616"/>
      <c r="CQ35" s="615"/>
      <c r="CR35" s="616"/>
      <c r="CS35" s="616"/>
      <c r="CT35" s="615"/>
      <c r="CU35" s="616"/>
      <c r="CV35" s="705"/>
      <c r="CW35" s="611"/>
      <c r="CX35" s="612"/>
      <c r="CY35" s="722"/>
      <c r="CZ35" s="615"/>
      <c r="DA35" s="611"/>
      <c r="DB35" s="611"/>
      <c r="DC35" s="615"/>
      <c r="DD35" s="615"/>
      <c r="DE35" s="647"/>
      <c r="DF35" s="615"/>
      <c r="DG35" s="615"/>
      <c r="DH35" s="615"/>
      <c r="DI35" s="615"/>
      <c r="DJ35" s="647"/>
      <c r="DK35" s="615"/>
      <c r="DL35" s="615"/>
      <c r="DM35" s="615"/>
      <c r="DN35" s="615"/>
      <c r="DO35" s="615"/>
      <c r="DP35" s="615"/>
      <c r="DQ35" s="611"/>
      <c r="DR35" s="615"/>
      <c r="DS35" s="612"/>
      <c r="DT35" s="611"/>
      <c r="DU35" s="712"/>
      <c r="DV35" s="730"/>
      <c r="DW35" s="730"/>
      <c r="DX35" s="730"/>
      <c r="DY35" s="730"/>
      <c r="DZ35" s="728"/>
      <c r="EA35" s="730"/>
      <c r="EB35" s="730"/>
      <c r="EC35" s="730"/>
      <c r="ED35" s="730"/>
      <c r="EE35" s="729"/>
      <c r="EF35" s="730"/>
      <c r="EG35" s="730"/>
      <c r="EH35" s="730"/>
      <c r="EI35" s="730"/>
      <c r="EJ35" s="728"/>
      <c r="EK35" s="730"/>
      <c r="EL35" s="730"/>
      <c r="EM35" s="730"/>
      <c r="EN35" s="730"/>
      <c r="EO35" s="729"/>
      <c r="EP35" s="730"/>
      <c r="EQ35" s="730"/>
      <c r="ER35" s="730"/>
      <c r="ES35" s="730"/>
      <c r="ET35" s="728"/>
      <c r="EU35" s="730"/>
      <c r="EV35" s="730"/>
      <c r="EW35" s="730"/>
      <c r="EX35" s="730"/>
      <c r="EY35" s="729"/>
      <c r="EZ35" s="730"/>
      <c r="FA35" s="730"/>
      <c r="FB35" s="730"/>
      <c r="FC35" s="730"/>
      <c r="FD35" s="728"/>
      <c r="FE35" s="730"/>
      <c r="FF35" s="730"/>
      <c r="FG35" s="730"/>
      <c r="FH35" s="730"/>
      <c r="FI35" s="729"/>
      <c r="FJ35" s="730"/>
      <c r="FK35" s="730"/>
      <c r="FL35" s="730"/>
      <c r="FM35" s="730"/>
      <c r="FN35" s="728"/>
      <c r="FO35" s="730"/>
      <c r="FP35" s="730"/>
      <c r="FQ35" s="730"/>
      <c r="FR35" s="730"/>
      <c r="FS35" s="729"/>
      <c r="FT35" s="730"/>
      <c r="FU35" s="730"/>
      <c r="FV35" s="712"/>
      <c r="FW35" s="709"/>
      <c r="FX35" s="709" t="str">
        <f t="shared" si="30"/>
        <v>- -</v>
      </c>
      <c r="FY35" s="615"/>
      <c r="FZ35" s="611"/>
      <c r="GA35" s="611"/>
      <c r="GB35" s="539"/>
      <c r="GC35" s="265"/>
      <c r="GE35" s="229"/>
      <c r="GF35" s="403"/>
      <c r="GG35" s="403"/>
      <c r="GH35" s="403"/>
      <c r="GI35" s="403"/>
      <c r="GJ35" s="403"/>
      <c r="GK35" s="403"/>
      <c r="GL35" s="403"/>
      <c r="GM35" s="403"/>
      <c r="GN35" s="403"/>
      <c r="GO35" s="403"/>
      <c r="GP35" s="403"/>
      <c r="GQ35" s="403"/>
      <c r="GR35" s="403"/>
      <c r="GS35" s="403"/>
      <c r="GT35" s="403"/>
      <c r="GU35" s="403"/>
      <c r="GV35" s="403"/>
      <c r="GW35" s="403"/>
      <c r="GX35" s="403"/>
      <c r="GY35" s="403"/>
      <c r="GZ35" s="403"/>
      <c r="HA35" s="403"/>
      <c r="HB35" s="403"/>
      <c r="HC35" s="403"/>
      <c r="HD35" s="403"/>
      <c r="HE35" s="403"/>
      <c r="HF35" s="403"/>
      <c r="HG35" s="403"/>
      <c r="HH35" s="403"/>
      <c r="HI35" s="403"/>
      <c r="HJ35" s="403"/>
      <c r="HK35" s="403"/>
      <c r="HL35" s="403"/>
      <c r="HM35" s="403"/>
      <c r="HN35" s="403"/>
      <c r="HO35" s="403"/>
      <c r="HP35" s="403"/>
      <c r="HQ35" s="403"/>
      <c r="HR35" s="403"/>
      <c r="HS35" s="403"/>
      <c r="HT35" s="403"/>
      <c r="HU35" s="403"/>
      <c r="HV35" s="403"/>
      <c r="HW35" s="403"/>
      <c r="HX35" s="403"/>
      <c r="HY35" s="403"/>
      <c r="HZ35" s="403"/>
      <c r="IA35" s="403"/>
      <c r="IB35" s="403"/>
      <c r="IC35" s="403"/>
      <c r="ID35" s="403"/>
      <c r="IE35" s="403"/>
      <c r="IF35" s="403"/>
      <c r="IG35" s="403"/>
      <c r="IH35" s="403"/>
      <c r="II35" s="403"/>
      <c r="IJ35" s="403"/>
      <c r="IK35" s="403"/>
      <c r="IL35" s="403"/>
    </row>
    <row r="36" spans="2:246" ht="12.75">
      <c r="B36" s="450" t="s">
        <v>903</v>
      </c>
      <c r="C36" s="938">
        <v>1</v>
      </c>
      <c r="D36" s="778" t="s">
        <v>1</v>
      </c>
      <c r="E36" s="260" t="s">
        <v>266</v>
      </c>
      <c r="F36" s="229"/>
      <c r="G36" s="539"/>
      <c r="H36" s="539"/>
      <c r="I36" s="539"/>
      <c r="J36" s="612"/>
      <c r="K36" s="612"/>
      <c r="L36" s="612"/>
      <c r="M36" s="612"/>
      <c r="N36" s="612"/>
      <c r="O36" s="610"/>
      <c r="P36" s="611"/>
      <c r="Q36" s="539">
        <v>1</v>
      </c>
      <c r="R36" s="630">
        <v>3</v>
      </c>
      <c r="S36" s="558">
        <v>1</v>
      </c>
      <c r="T36" s="611"/>
      <c r="U36" s="539"/>
      <c r="V36" s="539"/>
      <c r="W36" s="539"/>
      <c r="X36" s="611"/>
      <c r="Y36" s="611"/>
      <c r="Z36" s="611"/>
      <c r="AA36" s="611"/>
      <c r="AB36" s="754">
        <f>IF(OR(AA36="",AA36=0),"",RANK(AA36,AA$13:AA$75,))</f>
      </c>
      <c r="AC36" s="755">
        <f>IF(SUM(Z36:AA36)=0,"",SUM(Z36:AA36)/Y36)</f>
      </c>
      <c r="AD36" s="754">
        <f>IF(OR(AC36="",AC36=0),"",RANK(AC36,AC$13:AC$75,))</f>
      </c>
      <c r="AE36" s="710"/>
      <c r="AF36" s="714"/>
      <c r="AG36" s="710"/>
      <c r="AH36" s="714"/>
      <c r="AI36" s="710"/>
      <c r="AJ36" s="714"/>
      <c r="AK36" s="610"/>
      <c r="AL36" s="611"/>
      <c r="AM36" s="615"/>
      <c r="AN36" s="615"/>
      <c r="AO36" s="615"/>
      <c r="AP36" s="615"/>
      <c r="AQ36" s="615"/>
      <c r="AR36" s="615"/>
      <c r="AS36" s="615"/>
      <c r="AT36" s="615"/>
      <c r="AU36" s="615"/>
      <c r="AV36" s="615"/>
      <c r="AW36" s="615"/>
      <c r="AX36" s="615"/>
      <c r="AY36" s="615"/>
      <c r="AZ36" s="615"/>
      <c r="BA36" s="615"/>
      <c r="BB36" s="615"/>
      <c r="BC36" s="615"/>
      <c r="BD36" s="615"/>
      <c r="BE36" s="611"/>
      <c r="BF36" s="611"/>
      <c r="BG36" s="615"/>
      <c r="BH36" s="615"/>
      <c r="BI36" s="615"/>
      <c r="BJ36" s="615"/>
      <c r="BK36" s="615"/>
      <c r="BL36" s="615"/>
      <c r="BM36" s="615"/>
      <c r="BN36" s="615"/>
      <c r="BO36" s="615"/>
      <c r="BP36" s="611"/>
      <c r="BQ36" s="611"/>
      <c r="BR36" s="615"/>
      <c r="BS36" s="615"/>
      <c r="BT36" s="615"/>
      <c r="BU36" s="615"/>
      <c r="BV36" s="615"/>
      <c r="BW36" s="615"/>
      <c r="BX36" s="615"/>
      <c r="BY36" s="615"/>
      <c r="BZ36" s="615"/>
      <c r="CA36" s="615"/>
      <c r="CB36" s="615"/>
      <c r="CC36" s="615"/>
      <c r="CD36" s="615"/>
      <c r="CE36" s="615"/>
      <c r="CF36" s="679"/>
      <c r="CG36" s="611"/>
      <c r="CH36" s="615"/>
      <c r="CI36" s="615"/>
      <c r="CJ36" s="615"/>
      <c r="CK36" s="611"/>
      <c r="CL36" s="611"/>
      <c r="CM36" s="615"/>
      <c r="CN36" s="615"/>
      <c r="CO36" s="615"/>
      <c r="CP36" s="615"/>
      <c r="CQ36" s="615"/>
      <c r="CR36" s="616"/>
      <c r="CS36" s="615"/>
      <c r="CT36" s="615"/>
      <c r="CU36" s="616"/>
      <c r="CV36" s="705"/>
      <c r="CW36" s="611"/>
      <c r="CX36" s="615"/>
      <c r="CY36" s="722"/>
      <c r="CZ36" s="615"/>
      <c r="DA36" s="611"/>
      <c r="DB36" s="611"/>
      <c r="DC36" s="615"/>
      <c r="DD36" s="615"/>
      <c r="DE36" s="647"/>
      <c r="DF36" s="615"/>
      <c r="DG36" s="615"/>
      <c r="DH36" s="615"/>
      <c r="DI36" s="615"/>
      <c r="DJ36" s="647"/>
      <c r="DK36" s="615"/>
      <c r="DL36" s="615"/>
      <c r="DM36" s="615"/>
      <c r="DN36" s="615"/>
      <c r="DO36" s="615"/>
      <c r="DP36" s="615"/>
      <c r="DQ36" s="611"/>
      <c r="DR36" s="615"/>
      <c r="DS36" s="615"/>
      <c r="DT36" s="611"/>
      <c r="DU36" s="712"/>
      <c r="DV36" s="730"/>
      <c r="DW36" s="730"/>
      <c r="DX36" s="730"/>
      <c r="DY36" s="730"/>
      <c r="DZ36" s="728"/>
      <c r="EA36" s="730"/>
      <c r="EB36" s="730"/>
      <c r="EC36" s="730"/>
      <c r="ED36" s="730"/>
      <c r="EE36" s="729"/>
      <c r="EF36" s="730"/>
      <c r="EG36" s="730"/>
      <c r="EH36" s="730"/>
      <c r="EI36" s="730"/>
      <c r="EJ36" s="728"/>
      <c r="EK36" s="730"/>
      <c r="EL36" s="730"/>
      <c r="EM36" s="730"/>
      <c r="EN36" s="730"/>
      <c r="EO36" s="729"/>
      <c r="EP36" s="730"/>
      <c r="EQ36" s="730"/>
      <c r="ER36" s="730"/>
      <c r="ES36" s="730"/>
      <c r="ET36" s="728"/>
      <c r="EU36" s="730"/>
      <c r="EV36" s="730"/>
      <c r="EW36" s="730"/>
      <c r="EX36" s="730"/>
      <c r="EY36" s="729"/>
      <c r="EZ36" s="730"/>
      <c r="FA36" s="730"/>
      <c r="FB36" s="730"/>
      <c r="FC36" s="730"/>
      <c r="FD36" s="728"/>
      <c r="FE36" s="730"/>
      <c r="FF36" s="730"/>
      <c r="FG36" s="730"/>
      <c r="FH36" s="730"/>
      <c r="FI36" s="729"/>
      <c r="FJ36" s="730"/>
      <c r="FK36" s="730"/>
      <c r="FL36" s="730"/>
      <c r="FM36" s="730"/>
      <c r="FN36" s="728"/>
      <c r="FO36" s="730"/>
      <c r="FP36" s="730"/>
      <c r="FQ36" s="730"/>
      <c r="FR36" s="730"/>
      <c r="FS36" s="729"/>
      <c r="FT36" s="730"/>
      <c r="FU36" s="730"/>
      <c r="FV36" s="712"/>
      <c r="FW36" s="709" t="str">
        <f aca="true" t="shared" si="59" ref="FW36:FW74">IF(COUNT(DU36:FV36)&lt;1,"- -",COUNT(DU36:FV36))</f>
        <v>- -</v>
      </c>
      <c r="FX36" s="709" t="str">
        <f t="shared" si="30"/>
        <v>- -</v>
      </c>
      <c r="FY36" s="615"/>
      <c r="FZ36" s="611"/>
      <c r="GA36" s="611"/>
      <c r="GB36" s="539"/>
      <c r="GC36" s="265"/>
      <c r="GE36" s="229"/>
      <c r="GF36" s="403">
        <f aca="true" t="shared" si="60" ref="GF36:GO38">IF(AM36="","",AM36*$AA36)</f>
      </c>
      <c r="GG36" s="403">
        <f t="shared" si="60"/>
      </c>
      <c r="GH36" s="403">
        <f t="shared" si="60"/>
      </c>
      <c r="GI36" s="403">
        <f t="shared" si="60"/>
      </c>
      <c r="GJ36" s="403">
        <f t="shared" si="60"/>
      </c>
      <c r="GK36" s="403">
        <f t="shared" si="60"/>
      </c>
      <c r="GL36" s="403">
        <f t="shared" si="60"/>
      </c>
      <c r="GM36" s="403">
        <f t="shared" si="60"/>
      </c>
      <c r="GN36" s="403">
        <f t="shared" si="60"/>
      </c>
      <c r="GO36" s="403">
        <f t="shared" si="60"/>
      </c>
      <c r="GP36" s="403">
        <f aca="true" t="shared" si="61" ref="GP36:GY38">IF(AW36="","",AW36*$AA36)</f>
      </c>
      <c r="GQ36" s="403">
        <f t="shared" si="61"/>
      </c>
      <c r="GR36" s="403">
        <f t="shared" si="61"/>
      </c>
      <c r="GS36" s="403">
        <f t="shared" si="61"/>
      </c>
      <c r="GT36" s="403">
        <f t="shared" si="61"/>
      </c>
      <c r="GU36" s="403">
        <f t="shared" si="61"/>
      </c>
      <c r="GV36" s="403">
        <f t="shared" si="61"/>
      </c>
      <c r="GW36" s="403">
        <f t="shared" si="61"/>
      </c>
      <c r="GX36" s="403">
        <f t="shared" si="61"/>
      </c>
      <c r="GY36" s="403">
        <f t="shared" si="61"/>
      </c>
      <c r="GZ36" s="403">
        <f aca="true" t="shared" si="62" ref="GZ36:HG38">IF(BG36="","",BG36*$AA36)</f>
      </c>
      <c r="HA36" s="403">
        <f t="shared" si="62"/>
      </c>
      <c r="HB36" s="403">
        <f t="shared" si="62"/>
      </c>
      <c r="HC36" s="403">
        <f t="shared" si="62"/>
      </c>
      <c r="HD36" s="403">
        <f t="shared" si="62"/>
      </c>
      <c r="HE36" s="403">
        <f t="shared" si="62"/>
      </c>
      <c r="HF36" s="403">
        <f t="shared" si="62"/>
      </c>
      <c r="HG36" s="403">
        <f t="shared" si="62"/>
      </c>
      <c r="HH36" s="403">
        <f aca="true" t="shared" si="63" ref="HH36:HQ38">IF(BP36="","",BP36*$AA36)</f>
      </c>
      <c r="HI36" s="403">
        <f t="shared" si="63"/>
      </c>
      <c r="HJ36" s="403">
        <f t="shared" si="63"/>
      </c>
      <c r="HK36" s="403">
        <f t="shared" si="63"/>
      </c>
      <c r="HL36" s="403">
        <f t="shared" si="63"/>
      </c>
      <c r="HM36" s="403">
        <f t="shared" si="63"/>
      </c>
      <c r="HN36" s="403">
        <f t="shared" si="63"/>
      </c>
      <c r="HO36" s="403">
        <f t="shared" si="63"/>
      </c>
      <c r="HP36" s="403">
        <f t="shared" si="63"/>
      </c>
      <c r="HQ36" s="403">
        <f t="shared" si="63"/>
      </c>
      <c r="HR36" s="403">
        <f aca="true" t="shared" si="64" ref="HR36:IA37">IF(CA36="","",CA36*$AA36)</f>
      </c>
      <c r="HS36" s="403">
        <f t="shared" si="64"/>
      </c>
      <c r="HT36" s="403">
        <f t="shared" si="64"/>
      </c>
      <c r="HU36" s="403">
        <f t="shared" si="64"/>
      </c>
      <c r="HV36" s="403">
        <f t="shared" si="64"/>
      </c>
      <c r="HW36" s="403">
        <f t="shared" si="64"/>
      </c>
      <c r="HX36" s="403">
        <f t="shared" si="64"/>
      </c>
      <c r="HY36" s="403">
        <f t="shared" si="64"/>
      </c>
      <c r="HZ36" s="403">
        <f t="shared" si="64"/>
      </c>
      <c r="IA36" s="403">
        <f t="shared" si="64"/>
      </c>
      <c r="IB36" s="403">
        <f aca="true" t="shared" si="65" ref="IB36:II37">IF(CK36="","",CK36*$AA36)</f>
      </c>
      <c r="IC36" s="403">
        <f t="shared" si="65"/>
      </c>
      <c r="ID36" s="403">
        <f t="shared" si="65"/>
      </c>
      <c r="IE36" s="403">
        <f t="shared" si="65"/>
      </c>
      <c r="IF36" s="403">
        <f t="shared" si="65"/>
      </c>
      <c r="IG36" s="403">
        <f t="shared" si="65"/>
      </c>
      <c r="IH36" s="403">
        <f t="shared" si="65"/>
      </c>
      <c r="II36" s="403">
        <f t="shared" si="65"/>
      </c>
      <c r="IJ36" s="403">
        <f>IF(CV36="","",CV36*$AA36)</f>
      </c>
      <c r="IK36" s="403" t="e">
        <f>IF(#REF!="","",#REF!*$AA36)</f>
        <v>#REF!</v>
      </c>
      <c r="IL36" s="403">
        <f>IF(DC36="","",DC36*$AA36)</f>
      </c>
    </row>
    <row r="37" spans="2:246" ht="12.75">
      <c r="B37" s="450" t="s">
        <v>903</v>
      </c>
      <c r="C37" s="938">
        <v>1</v>
      </c>
      <c r="D37" s="778" t="s">
        <v>231</v>
      </c>
      <c r="E37" s="260" t="s">
        <v>266</v>
      </c>
      <c r="F37" s="229"/>
      <c r="G37" s="630"/>
      <c r="H37" s="630"/>
      <c r="I37" s="713"/>
      <c r="J37" s="558"/>
      <c r="K37" s="558"/>
      <c r="L37" s="558"/>
      <c r="M37" s="558"/>
      <c r="N37" s="558"/>
      <c r="O37" s="610"/>
      <c r="P37" s="611"/>
      <c r="Q37" s="539">
        <v>1</v>
      </c>
      <c r="R37" s="612">
        <v>3</v>
      </c>
      <c r="S37" s="613">
        <v>0</v>
      </c>
      <c r="T37" s="611"/>
      <c r="U37" s="630">
        <v>1</v>
      </c>
      <c r="V37" s="630">
        <v>3</v>
      </c>
      <c r="W37" s="713">
        <v>1</v>
      </c>
      <c r="X37" s="611"/>
      <c r="Y37" s="611">
        <v>260</v>
      </c>
      <c r="Z37" s="614">
        <v>5</v>
      </c>
      <c r="AA37" s="611">
        <v>10</v>
      </c>
      <c r="AB37" s="754">
        <f>IF(OR(AA37="",AA37=0),"",RANK(AA37,AA$13:AA$75,))</f>
        <v>20</v>
      </c>
      <c r="AC37" s="755">
        <f>IF(SUM(Z37:AA37)=0,"",SUM(Z37:AA37)/Y37)</f>
        <v>0.057692307692307696</v>
      </c>
      <c r="AD37" s="754">
        <f>IF(OR(AC37="",AC37=0),"",RANK(AC37,AC$13:AC$75,))</f>
        <v>16</v>
      </c>
      <c r="AE37" s="750"/>
      <c r="AF37" s="714"/>
      <c r="AG37" s="750"/>
      <c r="AH37" s="714"/>
      <c r="AI37" s="750"/>
      <c r="AJ37" s="714"/>
      <c r="AK37" s="611"/>
      <c r="AL37" s="611"/>
      <c r="AM37" s="615"/>
      <c r="AN37" s="615"/>
      <c r="AO37" s="615"/>
      <c r="AP37" s="615"/>
      <c r="AQ37" s="615"/>
      <c r="AR37" s="615"/>
      <c r="AS37" s="615"/>
      <c r="AT37" s="615"/>
      <c r="AU37" s="615"/>
      <c r="AV37" s="615"/>
      <c r="AW37" s="615"/>
      <c r="AX37" s="615"/>
      <c r="AY37" s="615"/>
      <c r="AZ37" s="615"/>
      <c r="BA37" s="615"/>
      <c r="BB37" s="615"/>
      <c r="BC37" s="615"/>
      <c r="BD37" s="615"/>
      <c r="BE37" s="611"/>
      <c r="BF37" s="611"/>
      <c r="BG37" s="615"/>
      <c r="BH37" s="615"/>
      <c r="BI37" s="615"/>
      <c r="BJ37" s="615"/>
      <c r="BK37" s="615"/>
      <c r="BL37" s="615"/>
      <c r="BM37" s="615"/>
      <c r="BN37" s="615"/>
      <c r="BO37" s="615"/>
      <c r="BP37" s="611"/>
      <c r="BQ37" s="611"/>
      <c r="BR37" s="615"/>
      <c r="BS37" s="615"/>
      <c r="BT37" s="615"/>
      <c r="BU37" s="615"/>
      <c r="BV37" s="615"/>
      <c r="BW37" s="615"/>
      <c r="BX37" s="615"/>
      <c r="BY37" s="615"/>
      <c r="BZ37" s="615"/>
      <c r="CA37" s="615"/>
      <c r="CB37" s="615"/>
      <c r="CC37" s="615"/>
      <c r="CD37" s="615"/>
      <c r="CE37" s="615"/>
      <c r="CF37" s="679"/>
      <c r="CG37" s="611"/>
      <c r="CH37" s="615"/>
      <c r="CI37" s="615"/>
      <c r="CJ37" s="615"/>
      <c r="CK37" s="611"/>
      <c r="CL37" s="611"/>
      <c r="CM37" s="615"/>
      <c r="CN37" s="615"/>
      <c r="CO37" s="615"/>
      <c r="CP37" s="615"/>
      <c r="CQ37" s="615"/>
      <c r="CR37" s="616"/>
      <c r="CS37" s="615"/>
      <c r="CT37" s="615"/>
      <c r="CU37" s="616"/>
      <c r="CV37" s="705"/>
      <c r="CW37" s="611"/>
      <c r="CX37" s="615"/>
      <c r="CY37" s="722"/>
      <c r="CZ37" s="615"/>
      <c r="DA37" s="611"/>
      <c r="DB37" s="611"/>
      <c r="DC37" s="615"/>
      <c r="DD37" s="615"/>
      <c r="DE37" s="647"/>
      <c r="DF37" s="615"/>
      <c r="DG37" s="615"/>
      <c r="DH37" s="615"/>
      <c r="DI37" s="615"/>
      <c r="DJ37" s="647"/>
      <c r="DK37" s="615"/>
      <c r="DL37" s="615"/>
      <c r="DM37" s="615"/>
      <c r="DN37" s="615"/>
      <c r="DO37" s="615"/>
      <c r="DP37" s="615"/>
      <c r="DQ37" s="611"/>
      <c r="DR37" s="615"/>
      <c r="DS37" s="615"/>
      <c r="DT37" s="611"/>
      <c r="DU37" s="712"/>
      <c r="DV37" s="730"/>
      <c r="DW37" s="730"/>
      <c r="DX37" s="730"/>
      <c r="DY37" s="730"/>
      <c r="DZ37" s="728"/>
      <c r="EA37" s="730"/>
      <c r="EB37" s="730"/>
      <c r="EC37" s="730"/>
      <c r="ED37" s="730"/>
      <c r="EE37" s="729"/>
      <c r="EF37" s="730"/>
      <c r="EG37" s="730"/>
      <c r="EH37" s="730"/>
      <c r="EI37" s="730"/>
      <c r="EJ37" s="728"/>
      <c r="EK37" s="730"/>
      <c r="EL37" s="730"/>
      <c r="EM37" s="730"/>
      <c r="EN37" s="730"/>
      <c r="EO37" s="729"/>
      <c r="EP37" s="730"/>
      <c r="EQ37" s="730"/>
      <c r="ER37" s="730"/>
      <c r="ES37" s="730"/>
      <c r="ET37" s="728"/>
      <c r="EU37" s="730"/>
      <c r="EV37" s="730"/>
      <c r="EW37" s="730"/>
      <c r="EX37" s="730"/>
      <c r="EY37" s="729"/>
      <c r="EZ37" s="730"/>
      <c r="FA37" s="730"/>
      <c r="FB37" s="730"/>
      <c r="FC37" s="730"/>
      <c r="FD37" s="728"/>
      <c r="FE37" s="730"/>
      <c r="FF37" s="730"/>
      <c r="FG37" s="730"/>
      <c r="FH37" s="730"/>
      <c r="FI37" s="729"/>
      <c r="FJ37" s="730"/>
      <c r="FK37" s="730"/>
      <c r="FL37" s="730"/>
      <c r="FM37" s="730"/>
      <c r="FN37" s="728"/>
      <c r="FO37" s="730"/>
      <c r="FP37" s="730"/>
      <c r="FQ37" s="730"/>
      <c r="FR37" s="730"/>
      <c r="FS37" s="729"/>
      <c r="FT37" s="730"/>
      <c r="FU37" s="730"/>
      <c r="FV37" s="712"/>
      <c r="FW37" s="709" t="str">
        <f t="shared" si="59"/>
        <v>- -</v>
      </c>
      <c r="FX37" s="709" t="str">
        <f t="shared" si="30"/>
        <v>- -</v>
      </c>
      <c r="FY37" s="615"/>
      <c r="FZ37" s="611"/>
      <c r="GA37" s="611"/>
      <c r="GB37" s="539"/>
      <c r="GC37" s="265"/>
      <c r="GE37" s="229"/>
      <c r="GF37" s="403">
        <f t="shared" si="60"/>
      </c>
      <c r="GG37" s="403">
        <f t="shared" si="60"/>
      </c>
      <c r="GH37" s="403">
        <f t="shared" si="60"/>
      </c>
      <c r="GI37" s="403">
        <f t="shared" si="60"/>
      </c>
      <c r="GJ37" s="403">
        <f t="shared" si="60"/>
      </c>
      <c r="GK37" s="403">
        <f t="shared" si="60"/>
      </c>
      <c r="GL37" s="403">
        <f t="shared" si="60"/>
      </c>
      <c r="GM37" s="403">
        <f t="shared" si="60"/>
      </c>
      <c r="GN37" s="403">
        <f t="shared" si="60"/>
      </c>
      <c r="GO37" s="403">
        <f t="shared" si="60"/>
      </c>
      <c r="GP37" s="403">
        <f t="shared" si="61"/>
      </c>
      <c r="GQ37" s="403">
        <f t="shared" si="61"/>
      </c>
      <c r="GR37" s="403">
        <f t="shared" si="61"/>
      </c>
      <c r="GS37" s="403">
        <f t="shared" si="61"/>
      </c>
      <c r="GT37" s="403">
        <f t="shared" si="61"/>
      </c>
      <c r="GU37" s="403">
        <f t="shared" si="61"/>
      </c>
      <c r="GV37" s="403">
        <f t="shared" si="61"/>
      </c>
      <c r="GW37" s="403">
        <f t="shared" si="61"/>
      </c>
      <c r="GX37" s="403">
        <f t="shared" si="61"/>
      </c>
      <c r="GY37" s="403">
        <f t="shared" si="61"/>
      </c>
      <c r="GZ37" s="403">
        <f t="shared" si="62"/>
      </c>
      <c r="HA37" s="403">
        <f t="shared" si="62"/>
      </c>
      <c r="HB37" s="403">
        <f t="shared" si="62"/>
      </c>
      <c r="HC37" s="403">
        <f t="shared" si="62"/>
      </c>
      <c r="HD37" s="403">
        <f t="shared" si="62"/>
      </c>
      <c r="HE37" s="403">
        <f t="shared" si="62"/>
      </c>
      <c r="HF37" s="403">
        <f t="shared" si="62"/>
      </c>
      <c r="HG37" s="403">
        <f t="shared" si="62"/>
      </c>
      <c r="HH37" s="403">
        <f t="shared" si="63"/>
      </c>
      <c r="HI37" s="403">
        <f t="shared" si="63"/>
      </c>
      <c r="HJ37" s="403">
        <f t="shared" si="63"/>
      </c>
      <c r="HK37" s="403">
        <f t="shared" si="63"/>
      </c>
      <c r="HL37" s="403">
        <f t="shared" si="63"/>
      </c>
      <c r="HM37" s="403">
        <f t="shared" si="63"/>
      </c>
      <c r="HN37" s="403">
        <f t="shared" si="63"/>
      </c>
      <c r="HO37" s="403">
        <f t="shared" si="63"/>
      </c>
      <c r="HP37" s="403">
        <f t="shared" si="63"/>
      </c>
      <c r="HQ37" s="403">
        <f t="shared" si="63"/>
      </c>
      <c r="HR37" s="403">
        <f t="shared" si="64"/>
      </c>
      <c r="HS37" s="403">
        <f t="shared" si="64"/>
      </c>
      <c r="HT37" s="403">
        <f t="shared" si="64"/>
      </c>
      <c r="HU37" s="403">
        <f t="shared" si="64"/>
      </c>
      <c r="HV37" s="403">
        <f t="shared" si="64"/>
      </c>
      <c r="HW37" s="403">
        <f t="shared" si="64"/>
      </c>
      <c r="HX37" s="403">
        <f t="shared" si="64"/>
      </c>
      <c r="HY37" s="403">
        <f t="shared" si="64"/>
      </c>
      <c r="HZ37" s="403">
        <f t="shared" si="64"/>
      </c>
      <c r="IA37" s="403">
        <f t="shared" si="64"/>
      </c>
      <c r="IB37" s="403">
        <f t="shared" si="65"/>
      </c>
      <c r="IC37" s="403">
        <f t="shared" si="65"/>
      </c>
      <c r="ID37" s="403">
        <f t="shared" si="65"/>
      </c>
      <c r="IE37" s="403">
        <f t="shared" si="65"/>
      </c>
      <c r="IF37" s="403">
        <f t="shared" si="65"/>
      </c>
      <c r="IG37" s="403">
        <f t="shared" si="65"/>
      </c>
      <c r="IH37" s="403">
        <f t="shared" si="65"/>
      </c>
      <c r="II37" s="403">
        <f t="shared" si="65"/>
      </c>
      <c r="IJ37" s="403">
        <f>IF(CV37="","",CV37*$AA37)</f>
      </c>
      <c r="IK37" s="403" t="e">
        <f>IF(#REF!="","",#REF!*$AA37)</f>
        <v>#REF!</v>
      </c>
      <c r="IL37" s="403">
        <f>IF(DC37="","",DC37*$AA37)</f>
      </c>
    </row>
    <row r="38" spans="2:246" ht="12.75">
      <c r="B38" s="450" t="s">
        <v>903</v>
      </c>
      <c r="C38" s="938">
        <v>1</v>
      </c>
      <c r="D38" s="779" t="s">
        <v>122</v>
      </c>
      <c r="E38" s="260" t="s">
        <v>266</v>
      </c>
      <c r="F38" s="228"/>
      <c r="G38" s="539"/>
      <c r="H38" s="539"/>
      <c r="I38" s="539"/>
      <c r="J38" s="612"/>
      <c r="K38" s="612"/>
      <c r="L38" s="612"/>
      <c r="M38" s="612"/>
      <c r="N38" s="612"/>
      <c r="O38" s="619"/>
      <c r="P38" s="620"/>
      <c r="Q38" s="539">
        <v>1</v>
      </c>
      <c r="R38" s="539">
        <v>2</v>
      </c>
      <c r="S38" s="613">
        <v>0</v>
      </c>
      <c r="T38" s="620"/>
      <c r="U38" s="539"/>
      <c r="V38" s="539"/>
      <c r="W38" s="539"/>
      <c r="X38" s="620"/>
      <c r="Y38" s="611"/>
      <c r="Z38" s="611"/>
      <c r="AA38" s="611"/>
      <c r="AB38" s="754">
        <f>IF(OR(AA38="",AA38=0),"",RANK(AA38,AA$13:AA$75,))</f>
      </c>
      <c r="AC38" s="755">
        <f>IF(SUM(Z38:AA38)=0,"",SUM(Z38:AA38)/Y38)</f>
      </c>
      <c r="AD38" s="754">
        <f>IF(OR(AC38="",AC38=0),"",RANK(AC38,AC$13:AC$75,))</f>
      </c>
      <c r="AE38" s="710"/>
      <c r="AF38" s="714"/>
      <c r="AG38" s="710"/>
      <c r="AH38" s="714"/>
      <c r="AI38" s="710"/>
      <c r="AJ38" s="714"/>
      <c r="AK38" s="610"/>
      <c r="AL38" s="620"/>
      <c r="AM38" s="615"/>
      <c r="AN38" s="615"/>
      <c r="AO38" s="615"/>
      <c r="AP38" s="615"/>
      <c r="AQ38" s="615"/>
      <c r="AR38" s="615"/>
      <c r="AS38" s="615"/>
      <c r="AT38" s="615"/>
      <c r="AU38" s="615"/>
      <c r="AV38" s="615"/>
      <c r="AW38" s="615"/>
      <c r="AX38" s="615"/>
      <c r="AY38" s="615"/>
      <c r="AZ38" s="615"/>
      <c r="BA38" s="615"/>
      <c r="BB38" s="615"/>
      <c r="BC38" s="615"/>
      <c r="BD38" s="615"/>
      <c r="BE38" s="611"/>
      <c r="BF38" s="620"/>
      <c r="BG38" s="615"/>
      <c r="BH38" s="615"/>
      <c r="BI38" s="615"/>
      <c r="BJ38" s="615"/>
      <c r="BK38" s="615"/>
      <c r="BL38" s="615"/>
      <c r="BM38" s="615"/>
      <c r="BN38" s="615"/>
      <c r="BO38" s="615"/>
      <c r="BP38" s="611"/>
      <c r="BQ38" s="620"/>
      <c r="BR38" s="615"/>
      <c r="BS38" s="615"/>
      <c r="BT38" s="615"/>
      <c r="BU38" s="615"/>
      <c r="BV38" s="615"/>
      <c r="BW38" s="615"/>
      <c r="BX38" s="615"/>
      <c r="BY38" s="615"/>
      <c r="BZ38" s="615"/>
      <c r="CA38" s="615"/>
      <c r="CB38" s="615"/>
      <c r="CC38" s="615"/>
      <c r="CD38" s="615"/>
      <c r="CE38" s="615"/>
      <c r="CF38" s="679"/>
      <c r="CG38" s="620"/>
      <c r="CH38" s="615"/>
      <c r="CI38" s="615"/>
      <c r="CJ38" s="615"/>
      <c r="CK38" s="611"/>
      <c r="CL38" s="620"/>
      <c r="CM38" s="615"/>
      <c r="CN38" s="615"/>
      <c r="CP38" s="615"/>
      <c r="CQ38" s="615"/>
      <c r="CR38" s="616"/>
      <c r="CS38" s="615"/>
      <c r="CT38" s="615"/>
      <c r="CU38" s="616"/>
      <c r="CV38" s="705"/>
      <c r="CW38" s="620"/>
      <c r="CX38" s="615"/>
      <c r="CY38" s="722"/>
      <c r="CZ38" s="615"/>
      <c r="DA38" s="611"/>
      <c r="DB38" s="620"/>
      <c r="DC38" s="615"/>
      <c r="DD38" s="615"/>
      <c r="DE38" s="647"/>
      <c r="DF38" s="615"/>
      <c r="DG38" s="615"/>
      <c r="DH38" s="615"/>
      <c r="DI38" s="615"/>
      <c r="DJ38" s="647"/>
      <c r="DK38" s="615"/>
      <c r="DL38" s="615"/>
      <c r="DM38" s="615"/>
      <c r="DN38" s="615"/>
      <c r="DO38" s="615"/>
      <c r="DP38" s="615"/>
      <c r="DQ38" s="611"/>
      <c r="DR38" s="615"/>
      <c r="DS38" s="615"/>
      <c r="DT38" s="611"/>
      <c r="DU38" s="712"/>
      <c r="DV38" s="730"/>
      <c r="DW38" s="730"/>
      <c r="DX38" s="730"/>
      <c r="DY38" s="730"/>
      <c r="DZ38" s="728"/>
      <c r="EA38" s="730"/>
      <c r="EB38" s="730"/>
      <c r="EC38" s="730"/>
      <c r="ED38" s="730"/>
      <c r="EE38" s="729"/>
      <c r="EF38" s="730"/>
      <c r="EG38" s="730"/>
      <c r="EH38" s="730"/>
      <c r="EI38" s="730"/>
      <c r="EJ38" s="728"/>
      <c r="EK38" s="730"/>
      <c r="EL38" s="730"/>
      <c r="EM38" s="730"/>
      <c r="EN38" s="730"/>
      <c r="EO38" s="729"/>
      <c r="EP38" s="730"/>
      <c r="EQ38" s="730"/>
      <c r="ER38" s="730"/>
      <c r="ES38" s="730"/>
      <c r="ET38" s="728"/>
      <c r="EU38" s="730"/>
      <c r="EV38" s="730"/>
      <c r="EW38" s="730"/>
      <c r="EX38" s="730"/>
      <c r="EY38" s="729"/>
      <c r="EZ38" s="730"/>
      <c r="FA38" s="730"/>
      <c r="FB38" s="730"/>
      <c r="FC38" s="730"/>
      <c r="FD38" s="728"/>
      <c r="FE38" s="730"/>
      <c r="FF38" s="730"/>
      <c r="FG38" s="730"/>
      <c r="FH38" s="730"/>
      <c r="FI38" s="729"/>
      <c r="FJ38" s="730"/>
      <c r="FK38" s="730"/>
      <c r="FL38" s="730"/>
      <c r="FM38" s="730"/>
      <c r="FN38" s="728"/>
      <c r="FO38" s="730"/>
      <c r="FP38" s="730"/>
      <c r="FQ38" s="730"/>
      <c r="FR38" s="730"/>
      <c r="FS38" s="729"/>
      <c r="FT38" s="730"/>
      <c r="FU38" s="730"/>
      <c r="FV38" s="712"/>
      <c r="FW38" s="709" t="str">
        <f t="shared" si="59"/>
        <v>- -</v>
      </c>
      <c r="FX38" s="709" t="str">
        <f t="shared" si="30"/>
        <v>- -</v>
      </c>
      <c r="FY38" s="615"/>
      <c r="FZ38" s="611"/>
      <c r="GA38" s="620"/>
      <c r="GB38" s="539"/>
      <c r="GC38" s="265"/>
      <c r="GE38" s="228"/>
      <c r="GF38" s="403">
        <f t="shared" si="60"/>
      </c>
      <c r="GG38" s="403">
        <f t="shared" si="60"/>
      </c>
      <c r="GH38" s="403">
        <f t="shared" si="60"/>
      </c>
      <c r="GI38" s="403">
        <f t="shared" si="60"/>
      </c>
      <c r="GJ38" s="403">
        <f t="shared" si="60"/>
      </c>
      <c r="GK38" s="403">
        <f t="shared" si="60"/>
      </c>
      <c r="GL38" s="403">
        <f t="shared" si="60"/>
      </c>
      <c r="GM38" s="403">
        <f t="shared" si="60"/>
      </c>
      <c r="GN38" s="403">
        <f t="shared" si="60"/>
      </c>
      <c r="GO38" s="403">
        <f t="shared" si="60"/>
      </c>
      <c r="GP38" s="403">
        <f t="shared" si="61"/>
      </c>
      <c r="GQ38" s="403">
        <f t="shared" si="61"/>
      </c>
      <c r="GR38" s="403">
        <f t="shared" si="61"/>
      </c>
      <c r="GS38" s="403">
        <f t="shared" si="61"/>
      </c>
      <c r="GT38" s="403">
        <f t="shared" si="61"/>
      </c>
      <c r="GU38" s="403">
        <f t="shared" si="61"/>
      </c>
      <c r="GV38" s="403">
        <f t="shared" si="61"/>
      </c>
      <c r="GW38" s="403">
        <f t="shared" si="61"/>
      </c>
      <c r="GX38" s="403">
        <f t="shared" si="61"/>
      </c>
      <c r="GY38" s="403">
        <f t="shared" si="61"/>
      </c>
      <c r="GZ38" s="403">
        <f t="shared" si="62"/>
      </c>
      <c r="HA38" s="403">
        <f t="shared" si="62"/>
      </c>
      <c r="HB38" s="403">
        <f t="shared" si="62"/>
      </c>
      <c r="HC38" s="403">
        <f t="shared" si="62"/>
      </c>
      <c r="HD38" s="403">
        <f t="shared" si="62"/>
      </c>
      <c r="HE38" s="403">
        <f t="shared" si="62"/>
      </c>
      <c r="HF38" s="403">
        <f t="shared" si="62"/>
      </c>
      <c r="HG38" s="403">
        <f t="shared" si="62"/>
      </c>
      <c r="HH38" s="403">
        <f t="shared" si="63"/>
      </c>
      <c r="HI38" s="403">
        <f t="shared" si="63"/>
      </c>
      <c r="HJ38" s="403">
        <f t="shared" si="63"/>
      </c>
      <c r="HK38" s="403">
        <f t="shared" si="63"/>
      </c>
      <c r="HL38" s="403">
        <f t="shared" si="63"/>
      </c>
      <c r="HM38" s="403">
        <f t="shared" si="63"/>
      </c>
      <c r="HN38" s="403">
        <f t="shared" si="63"/>
      </c>
      <c r="HO38" s="403">
        <f t="shared" si="63"/>
      </c>
      <c r="HP38" s="403">
        <f t="shared" si="63"/>
      </c>
      <c r="HQ38" s="403">
        <f t="shared" si="63"/>
      </c>
      <c r="HR38" s="403">
        <f aca="true" t="shared" si="66" ref="HR38:IE38">IF(CA38="","",CA38*$AA38)</f>
      </c>
      <c r="HS38" s="403">
        <f t="shared" si="66"/>
      </c>
      <c r="HT38" s="403">
        <f t="shared" si="66"/>
      </c>
      <c r="HU38" s="403">
        <f t="shared" si="66"/>
      </c>
      <c r="HV38" s="403">
        <f t="shared" si="66"/>
      </c>
      <c r="HW38" s="403">
        <f t="shared" si="66"/>
      </c>
      <c r="HX38" s="403">
        <f t="shared" si="66"/>
      </c>
      <c r="HY38" s="403">
        <f t="shared" si="66"/>
      </c>
      <c r="HZ38" s="403">
        <f t="shared" si="66"/>
      </c>
      <c r="IA38" s="403">
        <f t="shared" si="66"/>
      </c>
      <c r="IB38" s="403">
        <f t="shared" si="66"/>
      </c>
      <c r="IC38" s="403">
        <f t="shared" si="66"/>
      </c>
      <c r="ID38" s="403">
        <f t="shared" si="66"/>
      </c>
      <c r="IE38" s="403">
        <f t="shared" si="66"/>
      </c>
      <c r="IF38" s="403">
        <f>IF(CP38="","",CP38*$AA38)</f>
      </c>
      <c r="IG38" s="403" t="e">
        <f>IF(#REF!="","",#REF!*$AA38)</f>
        <v>#REF!</v>
      </c>
      <c r="IH38" s="403">
        <f>IF(CQ38="","",CQ38*$AA38)</f>
      </c>
      <c r="II38" s="403">
        <f>IF(CR38="","",CR38*$AA38)</f>
      </c>
      <c r="IJ38" s="403">
        <f>IF(CV38="","",CV38*$AA38)</f>
      </c>
      <c r="IK38" s="403" t="e">
        <f>IF(#REF!="","",#REF!*$AA38)</f>
        <v>#REF!</v>
      </c>
      <c r="IL38" s="403">
        <f>IF(DC38="","",DC38*$AA38)</f>
      </c>
    </row>
    <row r="39" spans="2:246" ht="26.25">
      <c r="B39" s="450" t="s">
        <v>903</v>
      </c>
      <c r="C39" s="787">
        <v>5</v>
      </c>
      <c r="D39" s="824" t="s">
        <v>971</v>
      </c>
      <c r="E39" s="263" t="s">
        <v>401</v>
      </c>
      <c r="F39" s="229"/>
      <c r="G39" s="539">
        <v>1</v>
      </c>
      <c r="H39" s="539">
        <v>3</v>
      </c>
      <c r="I39" s="539"/>
      <c r="J39" s="612"/>
      <c r="K39" s="618"/>
      <c r="L39" s="618"/>
      <c r="M39" s="612"/>
      <c r="N39" s="612"/>
      <c r="O39" s="610"/>
      <c r="P39" s="611"/>
      <c r="Q39" s="539"/>
      <c r="R39" s="539"/>
      <c r="S39" s="539"/>
      <c r="T39" s="539"/>
      <c r="U39" s="539"/>
      <c r="V39" s="539"/>
      <c r="W39" s="539"/>
      <c r="X39" s="611"/>
      <c r="Y39" s="611"/>
      <c r="Z39" s="611"/>
      <c r="AA39" s="611"/>
      <c r="AB39" s="754"/>
      <c r="AC39" s="755"/>
      <c r="AD39" s="754"/>
      <c r="AE39" s="710"/>
      <c r="AF39" s="714"/>
      <c r="AG39" s="710"/>
      <c r="AH39" s="714"/>
      <c r="AI39" s="710"/>
      <c r="AJ39" s="714"/>
      <c r="AK39" s="610"/>
      <c r="AL39" s="611"/>
      <c r="AM39" s="615"/>
      <c r="AN39" s="615"/>
      <c r="AO39" s="615"/>
      <c r="AP39" s="615"/>
      <c r="AQ39" s="615"/>
      <c r="AR39" s="615"/>
      <c r="AS39" s="615"/>
      <c r="AT39" s="615"/>
      <c r="AU39" s="615"/>
      <c r="AV39" s="615"/>
      <c r="AW39" s="615"/>
      <c r="AX39" s="615"/>
      <c r="AY39" s="615"/>
      <c r="AZ39" s="615"/>
      <c r="BA39" s="615"/>
      <c r="BB39" s="615"/>
      <c r="BC39" s="615"/>
      <c r="BD39" s="615"/>
      <c r="BE39" s="611"/>
      <c r="BF39" s="611"/>
      <c r="BG39" s="615"/>
      <c r="BH39" s="615"/>
      <c r="BI39" s="615"/>
      <c r="BJ39" s="615"/>
      <c r="BK39" s="615"/>
      <c r="BL39" s="615"/>
      <c r="BM39" s="615"/>
      <c r="BN39" s="615"/>
      <c r="BO39" s="615"/>
      <c r="BP39" s="611"/>
      <c r="BQ39" s="611"/>
      <c r="BR39" s="615"/>
      <c r="BS39" s="615"/>
      <c r="BT39" s="615"/>
      <c r="BU39" s="615"/>
      <c r="BV39" s="615"/>
      <c r="BW39" s="615"/>
      <c r="BX39" s="615"/>
      <c r="BY39" s="615"/>
      <c r="BZ39" s="615"/>
      <c r="CA39" s="615"/>
      <c r="CB39" s="615"/>
      <c r="CC39" s="615"/>
      <c r="CD39" s="615"/>
      <c r="CE39" s="615"/>
      <c r="CF39" s="679"/>
      <c r="CG39" s="611"/>
      <c r="CH39" s="615"/>
      <c r="CI39" s="615"/>
      <c r="CJ39" s="615"/>
      <c r="CK39" s="611"/>
      <c r="CL39" s="611"/>
      <c r="CM39" s="615"/>
      <c r="CN39" s="615"/>
      <c r="CO39" s="615"/>
      <c r="CP39" s="615"/>
      <c r="CQ39" s="615"/>
      <c r="CR39" s="616"/>
      <c r="CS39" s="615"/>
      <c r="CT39" s="615"/>
      <c r="CU39" s="616"/>
      <c r="CV39" s="705"/>
      <c r="CW39" s="611"/>
      <c r="CX39" s="615"/>
      <c r="CY39" s="722"/>
      <c r="CZ39" s="615"/>
      <c r="DA39" s="611"/>
      <c r="DB39" s="611"/>
      <c r="DC39" s="615"/>
      <c r="DD39" s="615"/>
      <c r="DE39" s="647"/>
      <c r="DF39" s="615"/>
      <c r="DG39" s="615"/>
      <c r="DH39" s="615"/>
      <c r="DI39" s="615"/>
      <c r="DJ39" s="647"/>
      <c r="DK39" s="615"/>
      <c r="DL39" s="615"/>
      <c r="DM39" s="615"/>
      <c r="DN39" s="615"/>
      <c r="DO39" s="615"/>
      <c r="DP39" s="615"/>
      <c r="DQ39" s="611"/>
      <c r="DR39" s="615"/>
      <c r="DS39" s="615"/>
      <c r="DT39" s="611"/>
      <c r="DU39" s="712"/>
      <c r="DV39" s="730"/>
      <c r="DW39" s="730"/>
      <c r="DX39" s="730"/>
      <c r="DY39" s="730"/>
      <c r="DZ39" s="728"/>
      <c r="EA39" s="730"/>
      <c r="EB39" s="730"/>
      <c r="EC39" s="730"/>
      <c r="ED39" s="730"/>
      <c r="EE39" s="729"/>
      <c r="EF39" s="730"/>
      <c r="EG39" s="730"/>
      <c r="EH39" s="730"/>
      <c r="EI39" s="730"/>
      <c r="EJ39" s="728"/>
      <c r="EK39" s="730"/>
      <c r="EL39" s="730"/>
      <c r="EM39" s="730"/>
      <c r="EN39" s="730"/>
      <c r="EO39" s="729"/>
      <c r="EP39" s="730"/>
      <c r="EQ39" s="730"/>
      <c r="ER39" s="730"/>
      <c r="ES39" s="730"/>
      <c r="ET39" s="728"/>
      <c r="EU39" s="730"/>
      <c r="EV39" s="730"/>
      <c r="EW39" s="730"/>
      <c r="EX39" s="730"/>
      <c r="EY39" s="729"/>
      <c r="EZ39" s="730"/>
      <c r="FA39" s="730"/>
      <c r="FB39" s="730"/>
      <c r="FC39" s="730"/>
      <c r="FD39" s="728"/>
      <c r="FE39" s="730"/>
      <c r="FF39" s="730"/>
      <c r="FG39" s="730"/>
      <c r="FH39" s="730"/>
      <c r="FI39" s="729"/>
      <c r="FJ39" s="730"/>
      <c r="FK39" s="730"/>
      <c r="FL39" s="730"/>
      <c r="FM39" s="730"/>
      <c r="FN39" s="728"/>
      <c r="FO39" s="730"/>
      <c r="FP39" s="730"/>
      <c r="FQ39" s="730"/>
      <c r="FR39" s="730"/>
      <c r="FS39" s="729"/>
      <c r="FT39" s="730"/>
      <c r="FU39" s="730"/>
      <c r="FV39" s="712"/>
      <c r="FW39" s="709" t="str">
        <f t="shared" si="59"/>
        <v>- -</v>
      </c>
      <c r="FX39" s="709" t="str">
        <f t="shared" si="30"/>
        <v>- -</v>
      </c>
      <c r="FY39" s="615"/>
      <c r="FZ39" s="611"/>
      <c r="GA39" s="611"/>
      <c r="GB39" s="539"/>
      <c r="GC39" s="265"/>
      <c r="GE39" s="229"/>
      <c r="GF39" s="403"/>
      <c r="GG39" s="403"/>
      <c r="GH39" s="403"/>
      <c r="GI39" s="403"/>
      <c r="GJ39" s="403"/>
      <c r="GK39" s="403"/>
      <c r="GL39" s="403"/>
      <c r="GM39" s="403"/>
      <c r="GN39" s="403"/>
      <c r="GO39" s="403"/>
      <c r="GP39" s="403"/>
      <c r="GQ39" s="403"/>
      <c r="GR39" s="403"/>
      <c r="GS39" s="403"/>
      <c r="GT39" s="403"/>
      <c r="GU39" s="403"/>
      <c r="GV39" s="403"/>
      <c r="GW39" s="403"/>
      <c r="GX39" s="403"/>
      <c r="GY39" s="403"/>
      <c r="GZ39" s="403"/>
      <c r="HA39" s="403"/>
      <c r="HB39" s="403"/>
      <c r="HC39" s="403"/>
      <c r="HD39" s="403"/>
      <c r="HE39" s="403"/>
      <c r="HF39" s="403"/>
      <c r="HG39" s="403"/>
      <c r="HH39" s="403"/>
      <c r="HI39" s="403"/>
      <c r="HJ39" s="403"/>
      <c r="HK39" s="403"/>
      <c r="HL39" s="403"/>
      <c r="HM39" s="403"/>
      <c r="HN39" s="403"/>
      <c r="HO39" s="403"/>
      <c r="HP39" s="403"/>
      <c r="HQ39" s="403"/>
      <c r="HR39" s="403"/>
      <c r="HS39" s="403"/>
      <c r="HT39" s="403"/>
      <c r="HU39" s="403"/>
      <c r="HV39" s="403"/>
      <c r="HW39" s="403"/>
      <c r="HX39" s="403"/>
      <c r="HY39" s="403"/>
      <c r="HZ39" s="403"/>
      <c r="IA39" s="403"/>
      <c r="IB39" s="403"/>
      <c r="IC39" s="403"/>
      <c r="ID39" s="403"/>
      <c r="IE39" s="403"/>
      <c r="IF39" s="403"/>
      <c r="IG39" s="403"/>
      <c r="IH39" s="403"/>
      <c r="II39" s="403"/>
      <c r="IJ39" s="403"/>
      <c r="IK39" s="403"/>
      <c r="IL39" s="403"/>
    </row>
    <row r="40" spans="2:246" ht="12.75">
      <c r="B40" s="841"/>
      <c r="C40" s="938">
        <v>1</v>
      </c>
      <c r="D40" s="774" t="s">
        <v>4</v>
      </c>
      <c r="E40" s="260" t="s">
        <v>266</v>
      </c>
      <c r="F40" s="229"/>
      <c r="G40" s="539"/>
      <c r="H40" s="539"/>
      <c r="I40" s="539"/>
      <c r="J40" s="612"/>
      <c r="K40" s="618"/>
      <c r="L40" s="618"/>
      <c r="M40" s="612"/>
      <c r="N40" s="612"/>
      <c r="O40" s="610"/>
      <c r="P40" s="611"/>
      <c r="Q40" s="539">
        <v>1</v>
      </c>
      <c r="R40" s="539">
        <v>2</v>
      </c>
      <c r="S40" s="613">
        <v>0</v>
      </c>
      <c r="T40" s="611"/>
      <c r="U40" s="539"/>
      <c r="V40" s="539"/>
      <c r="W40" s="539"/>
      <c r="X40" s="611"/>
      <c r="Y40" s="611"/>
      <c r="Z40" s="611"/>
      <c r="AA40" s="611"/>
      <c r="AB40" s="754">
        <f aca="true" t="shared" si="67" ref="AB40:AB74">IF(OR(AA40="",AA40=0),"",RANK(AA40,AA$13:AA$75,))</f>
      </c>
      <c r="AC40" s="755">
        <f aca="true" t="shared" si="68" ref="AC40:AC74">IF(SUM(Z40:AA40)=0,"",SUM(Z40:AA40)/Y40)</f>
      </c>
      <c r="AD40" s="754">
        <f aca="true" t="shared" si="69" ref="AD40:AD74">IF(OR(AC40="",AC40=0),"",RANK(AC40,AC$13:AC$75,))</f>
      </c>
      <c r="AE40" s="710"/>
      <c r="AF40" s="711">
        <f>IF(SUM(AC40:AD40)=0,"",SUM(AC40:AD40)/AB40)</f>
      </c>
      <c r="AG40" s="710"/>
      <c r="AH40" s="711">
        <f>IF(SUM(AE40:AF40)=0,"",SUM(AE40:AF40)/AD40)</f>
      </c>
      <c r="AI40" s="710"/>
      <c r="AJ40" s="711">
        <f>IF(SUM(AG40:AH40)=0,"",SUM(AG40:AH40)/AF40)</f>
      </c>
      <c r="AK40" s="610"/>
      <c r="AL40" s="611"/>
      <c r="AM40" s="615"/>
      <c r="AN40" s="615"/>
      <c r="AO40" s="615"/>
      <c r="AP40" s="615"/>
      <c r="AQ40" s="615"/>
      <c r="AR40" s="615"/>
      <c r="AS40" s="615"/>
      <c r="AT40" s="615"/>
      <c r="AU40" s="615"/>
      <c r="AV40" s="615"/>
      <c r="AW40" s="615"/>
      <c r="AX40" s="615"/>
      <c r="AY40" s="615"/>
      <c r="AZ40" s="615"/>
      <c r="BA40" s="615"/>
      <c r="BB40" s="615"/>
      <c r="BC40" s="615"/>
      <c r="BD40" s="615"/>
      <c r="BE40" s="611"/>
      <c r="BF40" s="611"/>
      <c r="BG40" s="615"/>
      <c r="BH40" s="615"/>
      <c r="BI40" s="615"/>
      <c r="BJ40" s="615"/>
      <c r="BK40" s="615"/>
      <c r="BL40" s="615"/>
      <c r="BM40" s="615"/>
      <c r="BN40" s="615"/>
      <c r="BO40" s="615"/>
      <c r="BP40" s="611"/>
      <c r="BQ40" s="611"/>
      <c r="BR40" s="615"/>
      <c r="BS40" s="615"/>
      <c r="BT40" s="615"/>
      <c r="BU40" s="615"/>
      <c r="BV40" s="615"/>
      <c r="BW40" s="615"/>
      <c r="BX40" s="615"/>
      <c r="BY40" s="615"/>
      <c r="BZ40" s="615"/>
      <c r="CA40" s="615"/>
      <c r="CB40" s="615"/>
      <c r="CC40" s="615"/>
      <c r="CD40" s="615"/>
      <c r="CE40" s="615"/>
      <c r="CF40" s="679"/>
      <c r="CG40" s="611"/>
      <c r="CH40" s="615"/>
      <c r="CI40" s="615"/>
      <c r="CJ40" s="615"/>
      <c r="CK40" s="611"/>
      <c r="CL40" s="611"/>
      <c r="CM40" s="615"/>
      <c r="CN40" s="615"/>
      <c r="CO40" s="615"/>
      <c r="CP40" s="615"/>
      <c r="CQ40" s="615"/>
      <c r="CR40" s="616"/>
      <c r="CS40" s="615"/>
      <c r="CT40" s="615"/>
      <c r="CU40" s="616"/>
      <c r="CV40" s="705"/>
      <c r="CW40" s="611"/>
      <c r="CX40" s="615"/>
      <c r="CY40" s="722"/>
      <c r="CZ40" s="615"/>
      <c r="DA40" s="611"/>
      <c r="DB40" s="611"/>
      <c r="DC40" s="615"/>
      <c r="DD40" s="615"/>
      <c r="DE40" s="647"/>
      <c r="DF40" s="615"/>
      <c r="DG40" s="615"/>
      <c r="DH40" s="615"/>
      <c r="DI40" s="615"/>
      <c r="DJ40" s="647"/>
      <c r="DK40" s="615"/>
      <c r="DL40" s="615"/>
      <c r="DM40" s="615"/>
      <c r="DN40" s="615"/>
      <c r="DO40" s="615"/>
      <c r="DP40" s="615"/>
      <c r="DQ40" s="611"/>
      <c r="DR40" s="615"/>
      <c r="DS40" s="615"/>
      <c r="DT40" s="611"/>
      <c r="DU40" s="712"/>
      <c r="DV40" s="730"/>
      <c r="DW40" s="730"/>
      <c r="DX40" s="730"/>
      <c r="DY40" s="730"/>
      <c r="DZ40" s="728"/>
      <c r="EA40" s="730"/>
      <c r="EB40" s="730"/>
      <c r="EC40" s="730"/>
      <c r="ED40" s="730"/>
      <c r="EE40" s="729"/>
      <c r="EF40" s="730"/>
      <c r="EG40" s="730"/>
      <c r="EH40" s="730"/>
      <c r="EI40" s="730"/>
      <c r="EJ40" s="728"/>
      <c r="EK40" s="730"/>
      <c r="EL40" s="730"/>
      <c r="EM40" s="730"/>
      <c r="EN40" s="730"/>
      <c r="EO40" s="729"/>
      <c r="EP40" s="730"/>
      <c r="EQ40" s="730"/>
      <c r="ER40" s="730"/>
      <c r="ES40" s="730"/>
      <c r="ET40" s="728"/>
      <c r="EU40" s="730"/>
      <c r="EV40" s="730"/>
      <c r="EW40" s="730"/>
      <c r="EX40" s="730"/>
      <c r="EY40" s="729"/>
      <c r="EZ40" s="730"/>
      <c r="FA40" s="730"/>
      <c r="FB40" s="730"/>
      <c r="FC40" s="730"/>
      <c r="FD40" s="728"/>
      <c r="FE40" s="730"/>
      <c r="FF40" s="730"/>
      <c r="FG40" s="730"/>
      <c r="FH40" s="730"/>
      <c r="FI40" s="729"/>
      <c r="FJ40" s="730"/>
      <c r="FK40" s="730"/>
      <c r="FL40" s="730"/>
      <c r="FM40" s="730"/>
      <c r="FN40" s="728"/>
      <c r="FO40" s="730"/>
      <c r="FP40" s="730"/>
      <c r="FQ40" s="730"/>
      <c r="FR40" s="730"/>
      <c r="FS40" s="729"/>
      <c r="FT40" s="730"/>
      <c r="FU40" s="730"/>
      <c r="FV40" s="712"/>
      <c r="FW40" s="709" t="str">
        <f t="shared" si="59"/>
        <v>- -</v>
      </c>
      <c r="FX40" s="709" t="str">
        <f t="shared" si="30"/>
        <v>- -</v>
      </c>
      <c r="FY40" s="615"/>
      <c r="FZ40" s="611"/>
      <c r="GA40" s="611"/>
      <c r="GB40" s="539"/>
      <c r="GC40" s="265"/>
      <c r="GE40" s="229"/>
      <c r="GF40" s="403">
        <f aca="true" t="shared" si="70" ref="GF40:GF48">IF(AM40="","",AM40*$AA40)</f>
      </c>
      <c r="GG40" s="403">
        <f aca="true" t="shared" si="71" ref="GG40:GG48">IF(AN40="","",AN40*$AA40)</f>
      </c>
      <c r="GH40" s="403">
        <f aca="true" t="shared" si="72" ref="GH40:GH48">IF(AO40="","",AO40*$AA40)</f>
      </c>
      <c r="GI40" s="403">
        <f aca="true" t="shared" si="73" ref="GI40:GI48">IF(AP40="","",AP40*$AA40)</f>
      </c>
      <c r="GJ40" s="403">
        <f aca="true" t="shared" si="74" ref="GJ40:GJ48">IF(AQ40="","",AQ40*$AA40)</f>
      </c>
      <c r="GK40" s="403">
        <f aca="true" t="shared" si="75" ref="GK40:GK48">IF(AR40="","",AR40*$AA40)</f>
      </c>
      <c r="GL40" s="403">
        <f aca="true" t="shared" si="76" ref="GL40:GL48">IF(AS40="","",AS40*$AA40)</f>
      </c>
      <c r="GM40" s="403">
        <f aca="true" t="shared" si="77" ref="GM40:GM48">IF(AT40="","",AT40*$AA40)</f>
      </c>
      <c r="GN40" s="403">
        <f aca="true" t="shared" si="78" ref="GN40:GN48">IF(AU40="","",AU40*$AA40)</f>
      </c>
      <c r="GO40" s="403">
        <f aca="true" t="shared" si="79" ref="GO40:GO48">IF(AV40="","",AV40*$AA40)</f>
      </c>
      <c r="GP40" s="403">
        <f aca="true" t="shared" si="80" ref="GP40:GP48">IF(AW40="","",AW40*$AA40)</f>
      </c>
      <c r="GQ40" s="403">
        <f aca="true" t="shared" si="81" ref="GQ40:GQ48">IF(AX40="","",AX40*$AA40)</f>
      </c>
      <c r="GR40" s="403">
        <f aca="true" t="shared" si="82" ref="GR40:GR48">IF(AY40="","",AY40*$AA40)</f>
      </c>
      <c r="GS40" s="403">
        <f aca="true" t="shared" si="83" ref="GS40:GS48">IF(AZ40="","",AZ40*$AA40)</f>
      </c>
      <c r="GT40" s="403">
        <f aca="true" t="shared" si="84" ref="GT40:GT48">IF(BA40="","",BA40*$AA40)</f>
      </c>
      <c r="GU40" s="403">
        <f aca="true" t="shared" si="85" ref="GU40:GU48">IF(BB40="","",BB40*$AA40)</f>
      </c>
      <c r="GV40" s="403">
        <f aca="true" t="shared" si="86" ref="GV40:GV48">IF(BC40="","",BC40*$AA40)</f>
      </c>
      <c r="GW40" s="403">
        <f aca="true" t="shared" si="87" ref="GW40:GW48">IF(BD40="","",BD40*$AA40)</f>
      </c>
      <c r="GX40" s="403">
        <f aca="true" t="shared" si="88" ref="GX40:GX48">IF(BE40="","",BE40*$AA40)</f>
      </c>
      <c r="GY40" s="403">
        <f aca="true" t="shared" si="89" ref="GY40:GY48">IF(BF40="","",BF40*$AA40)</f>
      </c>
      <c r="GZ40" s="403">
        <f aca="true" t="shared" si="90" ref="GZ40:GZ48">IF(BG40="","",BG40*$AA40)</f>
      </c>
      <c r="HA40" s="403">
        <f aca="true" t="shared" si="91" ref="HA40:HA48">IF(BH40="","",BH40*$AA40)</f>
      </c>
      <c r="HB40" s="403">
        <f aca="true" t="shared" si="92" ref="HB40:HB48">IF(BI40="","",BI40*$AA40)</f>
      </c>
      <c r="HC40" s="403">
        <f aca="true" t="shared" si="93" ref="HC40:HC48">IF(BJ40="","",BJ40*$AA40)</f>
      </c>
      <c r="HD40" s="403">
        <f aca="true" t="shared" si="94" ref="HD40:HD48">IF(BK40="","",BK40*$AA40)</f>
      </c>
      <c r="HE40" s="403">
        <f aca="true" t="shared" si="95" ref="HE40:HE48">IF(BL40="","",BL40*$AA40)</f>
      </c>
      <c r="HF40" s="403">
        <f aca="true" t="shared" si="96" ref="HF40:HF48">IF(BM40="","",BM40*$AA40)</f>
      </c>
      <c r="HG40" s="403">
        <f aca="true" t="shared" si="97" ref="HG40:HG48">IF(BN40="","",BN40*$AA40)</f>
      </c>
      <c r="HH40" s="403">
        <f aca="true" t="shared" si="98" ref="HH40:HH48">IF(BP40="","",BP40*$AA40)</f>
      </c>
      <c r="HI40" s="403">
        <f aca="true" t="shared" si="99" ref="HI40:HI48">IF(BQ40="","",BQ40*$AA40)</f>
      </c>
      <c r="HJ40" s="403">
        <f aca="true" t="shared" si="100" ref="HJ40:HJ48">IF(BR40="","",BR40*$AA40)</f>
      </c>
      <c r="HK40" s="403">
        <f aca="true" t="shared" si="101" ref="HK40:HK48">IF(BS40="","",BS40*$AA40)</f>
      </c>
      <c r="HL40" s="403">
        <f aca="true" t="shared" si="102" ref="HL40:HL48">IF(BT40="","",BT40*$AA40)</f>
      </c>
      <c r="HM40" s="403">
        <f aca="true" t="shared" si="103" ref="HM40:HM48">IF(BU40="","",BU40*$AA40)</f>
      </c>
      <c r="HN40" s="403">
        <f aca="true" t="shared" si="104" ref="HN40:HN48">IF(BV40="","",BV40*$AA40)</f>
      </c>
      <c r="HO40" s="403">
        <f aca="true" t="shared" si="105" ref="HO40:HO48">IF(BW40="","",BW40*$AA40)</f>
      </c>
      <c r="HP40" s="403">
        <f aca="true" t="shared" si="106" ref="HP40:HP48">IF(BX40="","",BX40*$AA40)</f>
      </c>
      <c r="HQ40" s="403">
        <f aca="true" t="shared" si="107" ref="HQ40:HQ48">IF(BY40="","",BY40*$AA40)</f>
      </c>
      <c r="HR40" s="403">
        <f aca="true" t="shared" si="108" ref="HR40:IA43">IF(CA40="","",CA40*$AA40)</f>
      </c>
      <c r="HS40" s="403">
        <f t="shared" si="108"/>
      </c>
      <c r="HT40" s="403">
        <f t="shared" si="108"/>
      </c>
      <c r="HU40" s="403">
        <f t="shared" si="108"/>
      </c>
      <c r="HV40" s="403">
        <f t="shared" si="108"/>
      </c>
      <c r="HW40" s="403">
        <f t="shared" si="108"/>
      </c>
      <c r="HX40" s="403">
        <f t="shared" si="108"/>
      </c>
      <c r="HY40" s="403">
        <f t="shared" si="108"/>
      </c>
      <c r="HZ40" s="403">
        <f t="shared" si="108"/>
      </c>
      <c r="IA40" s="403">
        <f t="shared" si="108"/>
      </c>
      <c r="IB40" s="403">
        <f aca="true" t="shared" si="109" ref="IB40:II43">IF(CK40="","",CK40*$AA40)</f>
      </c>
      <c r="IC40" s="403">
        <f t="shared" si="109"/>
      </c>
      <c r="ID40" s="403">
        <f t="shared" si="109"/>
      </c>
      <c r="IE40" s="403">
        <f t="shared" si="109"/>
      </c>
      <c r="IF40" s="403">
        <f t="shared" si="109"/>
      </c>
      <c r="IG40" s="403">
        <f t="shared" si="109"/>
      </c>
      <c r="IH40" s="403">
        <f t="shared" si="109"/>
      </c>
      <c r="II40" s="403">
        <f t="shared" si="109"/>
      </c>
      <c r="IJ40" s="403">
        <f aca="true" t="shared" si="110" ref="IJ40:IJ48">IF(CV40="","",CV40*$AA40)</f>
      </c>
      <c r="IK40" s="403" t="e">
        <f>IF(#REF!="","",#REF!*$AA40)</f>
        <v>#REF!</v>
      </c>
      <c r="IL40" s="403">
        <f aca="true" t="shared" si="111" ref="IL40:IL48">IF(DC40="","",DC40*$AA40)</f>
      </c>
    </row>
    <row r="41" spans="2:246" ht="12.75">
      <c r="B41" s="841"/>
      <c r="C41" s="938">
        <v>1</v>
      </c>
      <c r="D41" s="775" t="s">
        <v>177</v>
      </c>
      <c r="E41" s="260" t="s">
        <v>266</v>
      </c>
      <c r="F41" s="229"/>
      <c r="G41" s="630"/>
      <c r="H41" s="630"/>
      <c r="I41" s="713"/>
      <c r="J41" s="558"/>
      <c r="K41" s="558"/>
      <c r="L41" s="558"/>
      <c r="M41" s="558"/>
      <c r="N41" s="558"/>
      <c r="O41" s="610"/>
      <c r="P41" s="611"/>
      <c r="Q41" s="539">
        <v>1</v>
      </c>
      <c r="R41" s="539">
        <v>4</v>
      </c>
      <c r="S41" s="558">
        <v>1</v>
      </c>
      <c r="T41" s="611"/>
      <c r="U41" s="630">
        <v>1</v>
      </c>
      <c r="V41" s="630">
        <v>4</v>
      </c>
      <c r="W41" s="713">
        <v>1</v>
      </c>
      <c r="X41" s="611"/>
      <c r="Y41" s="611">
        <v>185</v>
      </c>
      <c r="Z41" s="614">
        <v>2.5</v>
      </c>
      <c r="AA41" s="611">
        <v>27</v>
      </c>
      <c r="AB41" s="754">
        <f t="shared" si="67"/>
        <v>14</v>
      </c>
      <c r="AC41" s="755">
        <f t="shared" si="68"/>
        <v>0.15945945945945947</v>
      </c>
      <c r="AD41" s="754">
        <f t="shared" si="69"/>
        <v>2</v>
      </c>
      <c r="AE41" s="710"/>
      <c r="AF41" s="714"/>
      <c r="AG41" s="710"/>
      <c r="AH41" s="714"/>
      <c r="AI41" s="710"/>
      <c r="AJ41" s="714"/>
      <c r="AK41" s="619"/>
      <c r="AL41" s="611"/>
      <c r="AM41" s="615"/>
      <c r="AN41" s="615"/>
      <c r="AO41" s="615"/>
      <c r="AP41" s="615"/>
      <c r="AQ41" s="615"/>
      <c r="AR41" s="615"/>
      <c r="AS41" s="615"/>
      <c r="AT41" s="615"/>
      <c r="AU41" s="615"/>
      <c r="AV41" s="615"/>
      <c r="AW41" s="615"/>
      <c r="AX41" s="615"/>
      <c r="AY41" s="615"/>
      <c r="AZ41" s="615"/>
      <c r="BA41" s="615"/>
      <c r="BB41" s="615"/>
      <c r="BC41" s="615"/>
      <c r="BD41" s="615"/>
      <c r="BE41" s="611"/>
      <c r="BF41" s="611"/>
      <c r="BG41" s="615"/>
      <c r="BH41" s="615"/>
      <c r="BI41" s="615"/>
      <c r="BJ41" s="615"/>
      <c r="BK41" s="615"/>
      <c r="BL41" s="615"/>
      <c r="BM41" s="615"/>
      <c r="BN41" s="615"/>
      <c r="BO41" s="615"/>
      <c r="BP41" s="620"/>
      <c r="BQ41" s="611"/>
      <c r="BR41" s="615"/>
      <c r="BS41" s="615"/>
      <c r="BT41" s="615"/>
      <c r="BU41" s="615"/>
      <c r="BV41" s="615"/>
      <c r="BW41" s="615"/>
      <c r="BX41" s="615"/>
      <c r="BY41" s="615"/>
      <c r="BZ41" s="615"/>
      <c r="CA41" s="615"/>
      <c r="CB41" s="615"/>
      <c r="CC41" s="615"/>
      <c r="CD41" s="615"/>
      <c r="CE41" s="615"/>
      <c r="CF41" s="679"/>
      <c r="CG41" s="611"/>
      <c r="CH41" s="615"/>
      <c r="CI41" s="615"/>
      <c r="CJ41" s="615"/>
      <c r="CK41" s="611"/>
      <c r="CL41" s="611"/>
      <c r="CM41" s="615"/>
      <c r="CN41" s="615"/>
      <c r="CO41" s="615"/>
      <c r="CP41" s="616"/>
      <c r="CQ41" s="615"/>
      <c r="CR41" s="616"/>
      <c r="CS41" s="616"/>
      <c r="CT41" s="615"/>
      <c r="CU41" s="616"/>
      <c r="CV41" s="705"/>
      <c r="CW41" s="611"/>
      <c r="CX41" s="612"/>
      <c r="CY41" s="742">
        <v>1</v>
      </c>
      <c r="CZ41" s="615"/>
      <c r="DA41" s="611"/>
      <c r="DB41" s="611"/>
      <c r="DC41" s="615"/>
      <c r="DD41" s="615"/>
      <c r="DE41" s="647"/>
      <c r="DF41" s="615"/>
      <c r="DG41" s="615"/>
      <c r="DH41" s="615"/>
      <c r="DI41" s="615"/>
      <c r="DJ41" s="647"/>
      <c r="DK41" s="615"/>
      <c r="DL41" s="615"/>
      <c r="DM41" s="615"/>
      <c r="DN41" s="615"/>
      <c r="DO41" s="615"/>
      <c r="DP41" s="615"/>
      <c r="DQ41" s="611"/>
      <c r="DR41" s="612"/>
      <c r="DS41" s="615"/>
      <c r="DT41" s="620"/>
      <c r="DU41" s="712"/>
      <c r="DV41" s="730"/>
      <c r="DW41" s="730"/>
      <c r="DX41" s="730"/>
      <c r="DY41" s="730"/>
      <c r="DZ41" s="728"/>
      <c r="EA41" s="730"/>
      <c r="EB41" s="730"/>
      <c r="EC41" s="730"/>
      <c r="ED41" s="730"/>
      <c r="EE41" s="729"/>
      <c r="EF41" s="730"/>
      <c r="EG41" s="730"/>
      <c r="EH41" s="730"/>
      <c r="EI41" s="730"/>
      <c r="EJ41" s="728"/>
      <c r="EK41" s="730"/>
      <c r="EL41" s="730"/>
      <c r="EM41" s="730"/>
      <c r="EN41" s="730"/>
      <c r="EO41" s="729"/>
      <c r="EP41" s="730"/>
      <c r="EQ41" s="730"/>
      <c r="ER41" s="730"/>
      <c r="ES41" s="730"/>
      <c r="ET41" s="728"/>
      <c r="EU41" s="730"/>
      <c r="EV41" s="730"/>
      <c r="EW41" s="730"/>
      <c r="EX41" s="730"/>
      <c r="EY41" s="729"/>
      <c r="EZ41" s="730"/>
      <c r="FA41" s="730"/>
      <c r="FB41" s="730"/>
      <c r="FC41" s="730"/>
      <c r="FD41" s="728"/>
      <c r="FE41" s="730"/>
      <c r="FF41" s="730"/>
      <c r="FG41" s="730"/>
      <c r="FH41" s="730"/>
      <c r="FI41" s="729"/>
      <c r="FJ41" s="730"/>
      <c r="FK41" s="730"/>
      <c r="FL41" s="730"/>
      <c r="FM41" s="730"/>
      <c r="FN41" s="728"/>
      <c r="FO41" s="730"/>
      <c r="FP41" s="730"/>
      <c r="FQ41" s="730"/>
      <c r="FR41" s="730"/>
      <c r="FS41" s="729"/>
      <c r="FT41" s="730"/>
      <c r="FU41" s="730"/>
      <c r="FV41" s="712"/>
      <c r="FW41" s="709" t="str">
        <f t="shared" si="59"/>
        <v>- -</v>
      </c>
      <c r="FX41" s="709" t="str">
        <f t="shared" si="30"/>
        <v>- -</v>
      </c>
      <c r="FY41" s="615"/>
      <c r="FZ41" s="620"/>
      <c r="GA41" s="611"/>
      <c r="GB41" s="539"/>
      <c r="GC41" s="265"/>
      <c r="GE41" s="229"/>
      <c r="GF41" s="403">
        <f t="shared" si="70"/>
      </c>
      <c r="GG41" s="403">
        <f t="shared" si="71"/>
      </c>
      <c r="GH41" s="403">
        <f t="shared" si="72"/>
      </c>
      <c r="GI41" s="403">
        <f t="shared" si="73"/>
      </c>
      <c r="GJ41" s="403">
        <f t="shared" si="74"/>
      </c>
      <c r="GK41" s="403">
        <f t="shared" si="75"/>
      </c>
      <c r="GL41" s="403">
        <f t="shared" si="76"/>
      </c>
      <c r="GM41" s="403">
        <f t="shared" si="77"/>
      </c>
      <c r="GN41" s="403">
        <f t="shared" si="78"/>
      </c>
      <c r="GO41" s="403">
        <f t="shared" si="79"/>
      </c>
      <c r="GP41" s="403">
        <f t="shared" si="80"/>
      </c>
      <c r="GQ41" s="403">
        <f t="shared" si="81"/>
      </c>
      <c r="GR41" s="403">
        <f t="shared" si="82"/>
      </c>
      <c r="GS41" s="403">
        <f t="shared" si="83"/>
      </c>
      <c r="GT41" s="403">
        <f t="shared" si="84"/>
      </c>
      <c r="GU41" s="403">
        <f t="shared" si="85"/>
      </c>
      <c r="GV41" s="403">
        <f t="shared" si="86"/>
      </c>
      <c r="GW41" s="403">
        <f t="shared" si="87"/>
      </c>
      <c r="GX41" s="403">
        <f t="shared" si="88"/>
      </c>
      <c r="GY41" s="403">
        <f t="shared" si="89"/>
      </c>
      <c r="GZ41" s="403">
        <f t="shared" si="90"/>
      </c>
      <c r="HA41" s="403">
        <f t="shared" si="91"/>
      </c>
      <c r="HB41" s="403">
        <f t="shared" si="92"/>
      </c>
      <c r="HC41" s="403">
        <f t="shared" si="93"/>
      </c>
      <c r="HD41" s="403">
        <f t="shared" si="94"/>
      </c>
      <c r="HE41" s="403">
        <f t="shared" si="95"/>
      </c>
      <c r="HF41" s="403">
        <f t="shared" si="96"/>
      </c>
      <c r="HG41" s="403">
        <f t="shared" si="97"/>
      </c>
      <c r="HH41" s="403">
        <f t="shared" si="98"/>
      </c>
      <c r="HI41" s="403">
        <f t="shared" si="99"/>
      </c>
      <c r="HJ41" s="403">
        <f t="shared" si="100"/>
      </c>
      <c r="HK41" s="403">
        <f t="shared" si="101"/>
      </c>
      <c r="HL41" s="403">
        <f t="shared" si="102"/>
      </c>
      <c r="HM41" s="403">
        <f t="shared" si="103"/>
      </c>
      <c r="HN41" s="403">
        <f t="shared" si="104"/>
      </c>
      <c r="HO41" s="403">
        <f t="shared" si="105"/>
      </c>
      <c r="HP41" s="403">
        <f t="shared" si="106"/>
      </c>
      <c r="HQ41" s="403">
        <f t="shared" si="107"/>
      </c>
      <c r="HR41" s="403">
        <f t="shared" si="108"/>
      </c>
      <c r="HS41" s="403">
        <f t="shared" si="108"/>
      </c>
      <c r="HT41" s="403">
        <f t="shared" si="108"/>
      </c>
      <c r="HU41" s="403">
        <f t="shared" si="108"/>
      </c>
      <c r="HV41" s="403">
        <f t="shared" si="108"/>
      </c>
      <c r="HW41" s="403">
        <f t="shared" si="108"/>
      </c>
      <c r="HX41" s="403">
        <f t="shared" si="108"/>
      </c>
      <c r="HY41" s="403">
        <f t="shared" si="108"/>
      </c>
      <c r="HZ41" s="403">
        <f t="shared" si="108"/>
      </c>
      <c r="IA41" s="403">
        <f t="shared" si="108"/>
      </c>
      <c r="IB41" s="403">
        <f t="shared" si="109"/>
      </c>
      <c r="IC41" s="403">
        <f t="shared" si="109"/>
      </c>
      <c r="ID41" s="403">
        <f t="shared" si="109"/>
      </c>
      <c r="IE41" s="403">
        <f t="shared" si="109"/>
      </c>
      <c r="IF41" s="403">
        <f t="shared" si="109"/>
      </c>
      <c r="IG41" s="403">
        <f t="shared" si="109"/>
      </c>
      <c r="IH41" s="403">
        <f t="shared" si="109"/>
      </c>
      <c r="II41" s="403">
        <f t="shared" si="109"/>
      </c>
      <c r="IJ41" s="403">
        <f t="shared" si="110"/>
      </c>
      <c r="IK41" s="403" t="e">
        <f>IF(#REF!="","",#REF!*$AA41)</f>
        <v>#REF!</v>
      </c>
      <c r="IL41" s="403">
        <f t="shared" si="111"/>
      </c>
    </row>
    <row r="42" spans="2:246" ht="12.75">
      <c r="B42" s="841"/>
      <c r="C42" s="938">
        <v>1</v>
      </c>
      <c r="D42" s="775" t="s">
        <v>673</v>
      </c>
      <c r="E42" s="260" t="s">
        <v>266</v>
      </c>
      <c r="F42" s="317"/>
      <c r="G42" s="630"/>
      <c r="H42" s="630"/>
      <c r="I42" s="713"/>
      <c r="J42" s="613"/>
      <c r="K42" s="625"/>
      <c r="L42" s="625"/>
      <c r="M42" s="613"/>
      <c r="N42" s="613"/>
      <c r="O42" s="631"/>
      <c r="P42" s="612"/>
      <c r="Q42" s="539"/>
      <c r="R42" s="539"/>
      <c r="S42" s="539"/>
      <c r="T42" s="612"/>
      <c r="U42" s="630">
        <v>1</v>
      </c>
      <c r="V42" s="630">
        <v>2</v>
      </c>
      <c r="W42" s="713">
        <v>1</v>
      </c>
      <c r="X42" s="612"/>
      <c r="Y42" s="612">
        <v>390</v>
      </c>
      <c r="Z42" s="614">
        <v>1.5</v>
      </c>
      <c r="AA42" s="612">
        <v>20</v>
      </c>
      <c r="AB42" s="754">
        <f t="shared" si="67"/>
        <v>15</v>
      </c>
      <c r="AC42" s="755">
        <f t="shared" si="68"/>
        <v>0.05512820512820513</v>
      </c>
      <c r="AD42" s="754">
        <f t="shared" si="69"/>
        <v>18</v>
      </c>
      <c r="AE42" s="710"/>
      <c r="AF42" s="714"/>
      <c r="AG42" s="710"/>
      <c r="AH42" s="714"/>
      <c r="AI42" s="710"/>
      <c r="AJ42" s="714"/>
      <c r="AK42" s="610"/>
      <c r="AL42" s="612"/>
      <c r="AM42" s="615"/>
      <c r="AN42" s="615"/>
      <c r="AO42" s="615"/>
      <c r="AP42" s="615"/>
      <c r="AQ42" s="615"/>
      <c r="AR42" s="615"/>
      <c r="AS42" s="615"/>
      <c r="AT42" s="615"/>
      <c r="AU42" s="615"/>
      <c r="AV42" s="615"/>
      <c r="AW42" s="615"/>
      <c r="AX42" s="615"/>
      <c r="AY42" s="615"/>
      <c r="AZ42" s="615"/>
      <c r="BA42" s="615"/>
      <c r="BB42" s="615"/>
      <c r="BC42" s="615"/>
      <c r="BD42" s="615"/>
      <c r="BE42" s="611"/>
      <c r="BF42" s="612"/>
      <c r="BG42" s="615"/>
      <c r="BH42" s="615"/>
      <c r="BI42" s="615"/>
      <c r="BJ42" s="615"/>
      <c r="BK42" s="615"/>
      <c r="BL42" s="615"/>
      <c r="BM42" s="615"/>
      <c r="BN42" s="615"/>
      <c r="BO42" s="615"/>
      <c r="BP42" s="611"/>
      <c r="BQ42" s="612"/>
      <c r="BR42" s="615"/>
      <c r="BS42" s="615"/>
      <c r="BT42" s="615"/>
      <c r="BU42" s="615"/>
      <c r="BV42" s="615"/>
      <c r="BW42" s="615"/>
      <c r="BX42" s="615"/>
      <c r="BY42" s="615"/>
      <c r="BZ42" s="615"/>
      <c r="CA42" s="615"/>
      <c r="CB42" s="615"/>
      <c r="CC42" s="615"/>
      <c r="CD42" s="615"/>
      <c r="CE42" s="615"/>
      <c r="CF42" s="679"/>
      <c r="CG42" s="612"/>
      <c r="CH42" s="615"/>
      <c r="CI42" s="615"/>
      <c r="CJ42" s="615"/>
      <c r="CK42" s="611"/>
      <c r="CL42" s="612"/>
      <c r="CM42" s="615"/>
      <c r="CN42" s="615"/>
      <c r="CO42" s="615"/>
      <c r="CP42" s="615"/>
      <c r="CQ42" s="616"/>
      <c r="CR42" s="616"/>
      <c r="CS42" s="615"/>
      <c r="CT42" s="616"/>
      <c r="CU42" s="616"/>
      <c r="CV42" s="705"/>
      <c r="CW42" s="612"/>
      <c r="CX42" s="615"/>
      <c r="CY42" s="722"/>
      <c r="CZ42" s="615"/>
      <c r="DA42" s="611"/>
      <c r="DB42" s="612"/>
      <c r="DC42" s="615"/>
      <c r="DD42" s="615"/>
      <c r="DE42" s="647"/>
      <c r="DF42" s="615"/>
      <c r="DG42" s="615"/>
      <c r="DH42" s="615"/>
      <c r="DI42" s="615"/>
      <c r="DJ42" s="647"/>
      <c r="DK42" s="615"/>
      <c r="DL42" s="615"/>
      <c r="DM42" s="615"/>
      <c r="DN42" s="615"/>
      <c r="DO42" s="615"/>
      <c r="DP42" s="615"/>
      <c r="DQ42" s="611"/>
      <c r="DR42" s="615"/>
      <c r="DS42" s="612"/>
      <c r="DT42" s="611"/>
      <c r="DU42" s="712"/>
      <c r="DV42" s="730"/>
      <c r="DW42" s="730"/>
      <c r="DX42" s="730"/>
      <c r="DY42" s="730"/>
      <c r="DZ42" s="728"/>
      <c r="EA42" s="730"/>
      <c r="EB42" s="730"/>
      <c r="EC42" s="730"/>
      <c r="ED42" s="730"/>
      <c r="EE42" s="729"/>
      <c r="EF42" s="730"/>
      <c r="EG42" s="730"/>
      <c r="EH42" s="730"/>
      <c r="EI42" s="730"/>
      <c r="EJ42" s="728"/>
      <c r="EK42" s="730"/>
      <c r="EL42" s="730"/>
      <c r="EM42" s="730"/>
      <c r="EN42" s="730"/>
      <c r="EO42" s="729"/>
      <c r="EP42" s="730"/>
      <c r="EQ42" s="730"/>
      <c r="ER42" s="730"/>
      <c r="ES42" s="730"/>
      <c r="ET42" s="728"/>
      <c r="EU42" s="730"/>
      <c r="EV42" s="730"/>
      <c r="EW42" s="730"/>
      <c r="EX42" s="730"/>
      <c r="EY42" s="729"/>
      <c r="EZ42" s="730"/>
      <c r="FA42" s="730"/>
      <c r="FB42" s="730"/>
      <c r="FC42" s="730"/>
      <c r="FD42" s="728"/>
      <c r="FE42" s="730"/>
      <c r="FF42" s="730"/>
      <c r="FG42" s="730"/>
      <c r="FH42" s="730"/>
      <c r="FI42" s="729"/>
      <c r="FJ42" s="730"/>
      <c r="FK42" s="730"/>
      <c r="FL42" s="730"/>
      <c r="FM42" s="730"/>
      <c r="FN42" s="728"/>
      <c r="FO42" s="730"/>
      <c r="FP42" s="730"/>
      <c r="FQ42" s="730"/>
      <c r="FR42" s="730"/>
      <c r="FS42" s="729"/>
      <c r="FT42" s="730"/>
      <c r="FU42" s="730"/>
      <c r="FV42" s="712"/>
      <c r="FW42" s="709" t="str">
        <f t="shared" si="59"/>
        <v>- -</v>
      </c>
      <c r="FX42" s="709" t="str">
        <f t="shared" si="30"/>
        <v>- -</v>
      </c>
      <c r="FY42" s="615"/>
      <c r="FZ42" s="611"/>
      <c r="GA42" s="612"/>
      <c r="GB42" s="539"/>
      <c r="GC42" s="265"/>
      <c r="GE42" s="317"/>
      <c r="GF42" s="403">
        <f t="shared" si="70"/>
      </c>
      <c r="GG42" s="403">
        <f t="shared" si="71"/>
      </c>
      <c r="GH42" s="403">
        <f t="shared" si="72"/>
      </c>
      <c r="GI42" s="403">
        <f t="shared" si="73"/>
      </c>
      <c r="GJ42" s="403">
        <f t="shared" si="74"/>
      </c>
      <c r="GK42" s="403">
        <f t="shared" si="75"/>
      </c>
      <c r="GL42" s="403">
        <f t="shared" si="76"/>
      </c>
      <c r="GM42" s="403">
        <f t="shared" si="77"/>
      </c>
      <c r="GN42" s="403">
        <f t="shared" si="78"/>
      </c>
      <c r="GO42" s="403">
        <f t="shared" si="79"/>
      </c>
      <c r="GP42" s="403">
        <f t="shared" si="80"/>
      </c>
      <c r="GQ42" s="403">
        <f t="shared" si="81"/>
      </c>
      <c r="GR42" s="403">
        <f t="shared" si="82"/>
      </c>
      <c r="GS42" s="403">
        <f t="shared" si="83"/>
      </c>
      <c r="GT42" s="403">
        <f t="shared" si="84"/>
      </c>
      <c r="GU42" s="403">
        <f t="shared" si="85"/>
      </c>
      <c r="GV42" s="403">
        <f t="shared" si="86"/>
      </c>
      <c r="GW42" s="403">
        <f t="shared" si="87"/>
      </c>
      <c r="GX42" s="403">
        <f t="shared" si="88"/>
      </c>
      <c r="GY42" s="403">
        <f t="shared" si="89"/>
      </c>
      <c r="GZ42" s="403">
        <f t="shared" si="90"/>
      </c>
      <c r="HA42" s="403">
        <f t="shared" si="91"/>
      </c>
      <c r="HB42" s="403">
        <f t="shared" si="92"/>
      </c>
      <c r="HC42" s="403">
        <f t="shared" si="93"/>
      </c>
      <c r="HD42" s="403">
        <f t="shared" si="94"/>
      </c>
      <c r="HE42" s="403">
        <f t="shared" si="95"/>
      </c>
      <c r="HF42" s="403">
        <f t="shared" si="96"/>
      </c>
      <c r="HG42" s="403">
        <f t="shared" si="97"/>
      </c>
      <c r="HH42" s="403">
        <f t="shared" si="98"/>
      </c>
      <c r="HI42" s="403">
        <f t="shared" si="99"/>
      </c>
      <c r="HJ42" s="403">
        <f t="shared" si="100"/>
      </c>
      <c r="HK42" s="403">
        <f t="shared" si="101"/>
      </c>
      <c r="HL42" s="403">
        <f t="shared" si="102"/>
      </c>
      <c r="HM42" s="403">
        <f t="shared" si="103"/>
      </c>
      <c r="HN42" s="403">
        <f t="shared" si="104"/>
      </c>
      <c r="HO42" s="403">
        <f t="shared" si="105"/>
      </c>
      <c r="HP42" s="403">
        <f t="shared" si="106"/>
      </c>
      <c r="HQ42" s="403">
        <f t="shared" si="107"/>
      </c>
      <c r="HR42" s="403">
        <f t="shared" si="108"/>
      </c>
      <c r="HS42" s="403">
        <f t="shared" si="108"/>
      </c>
      <c r="HT42" s="403">
        <f t="shared" si="108"/>
      </c>
      <c r="HU42" s="403">
        <f t="shared" si="108"/>
      </c>
      <c r="HV42" s="403">
        <f t="shared" si="108"/>
      </c>
      <c r="HW42" s="403">
        <f t="shared" si="108"/>
      </c>
      <c r="HX42" s="403">
        <f t="shared" si="108"/>
      </c>
      <c r="HY42" s="403">
        <f t="shared" si="108"/>
      </c>
      <c r="HZ42" s="403">
        <f t="shared" si="108"/>
      </c>
      <c r="IA42" s="403">
        <f t="shared" si="108"/>
      </c>
      <c r="IB42" s="403">
        <f t="shared" si="109"/>
      </c>
      <c r="IC42" s="403">
        <f t="shared" si="109"/>
      </c>
      <c r="ID42" s="403">
        <f t="shared" si="109"/>
      </c>
      <c r="IE42" s="403">
        <f t="shared" si="109"/>
      </c>
      <c r="IF42" s="403">
        <f t="shared" si="109"/>
      </c>
      <c r="IG42" s="403">
        <f t="shared" si="109"/>
      </c>
      <c r="IH42" s="403">
        <f t="shared" si="109"/>
      </c>
      <c r="II42" s="403">
        <f t="shared" si="109"/>
      </c>
      <c r="IJ42" s="403">
        <f t="shared" si="110"/>
      </c>
      <c r="IK42" s="403" t="e">
        <f>IF(#REF!="","",#REF!*$AA42)</f>
        <v>#REF!</v>
      </c>
      <c r="IL42" s="403">
        <f t="shared" si="111"/>
      </c>
    </row>
    <row r="43" spans="2:246" ht="12.75">
      <c r="B43" s="841"/>
      <c r="C43" s="938">
        <v>1</v>
      </c>
      <c r="D43" s="776" t="s">
        <v>164</v>
      </c>
      <c r="E43" s="260" t="s">
        <v>266</v>
      </c>
      <c r="F43" s="229"/>
      <c r="G43" s="539"/>
      <c r="H43" s="539"/>
      <c r="I43" s="539"/>
      <c r="J43" s="612"/>
      <c r="K43" s="618"/>
      <c r="L43" s="618"/>
      <c r="M43" s="612"/>
      <c r="N43" s="612"/>
      <c r="O43" s="610"/>
      <c r="P43" s="611"/>
      <c r="Q43" s="539">
        <v>1</v>
      </c>
      <c r="R43" s="613">
        <v>0</v>
      </c>
      <c r="S43" s="613">
        <v>0</v>
      </c>
      <c r="T43" s="611"/>
      <c r="U43" s="539"/>
      <c r="V43" s="539"/>
      <c r="W43" s="539"/>
      <c r="X43" s="611"/>
      <c r="Y43" s="611"/>
      <c r="Z43" s="611"/>
      <c r="AA43" s="611"/>
      <c r="AB43" s="754">
        <f t="shared" si="67"/>
      </c>
      <c r="AC43" s="755">
        <f t="shared" si="68"/>
      </c>
      <c r="AD43" s="754">
        <f t="shared" si="69"/>
      </c>
      <c r="AE43" s="710"/>
      <c r="AF43" s="714"/>
      <c r="AG43" s="710"/>
      <c r="AH43" s="714"/>
      <c r="AI43" s="710"/>
      <c r="AJ43" s="714"/>
      <c r="AK43" s="619"/>
      <c r="AL43" s="611"/>
      <c r="AM43" s="615"/>
      <c r="AN43" s="615"/>
      <c r="AO43" s="615"/>
      <c r="AP43" s="615"/>
      <c r="AQ43" s="615"/>
      <c r="AR43" s="615"/>
      <c r="AS43" s="615"/>
      <c r="AT43" s="615"/>
      <c r="AU43" s="615"/>
      <c r="AV43" s="615"/>
      <c r="AW43" s="615"/>
      <c r="AX43" s="615"/>
      <c r="AY43" s="615"/>
      <c r="AZ43" s="615"/>
      <c r="BA43" s="615"/>
      <c r="BB43" s="615"/>
      <c r="BC43" s="615"/>
      <c r="BD43" s="615"/>
      <c r="BE43" s="620"/>
      <c r="BF43" s="611"/>
      <c r="BG43" s="615"/>
      <c r="BH43" s="615"/>
      <c r="BI43" s="615"/>
      <c r="BJ43" s="615"/>
      <c r="BK43" s="615"/>
      <c r="BL43" s="615"/>
      <c r="BM43" s="615"/>
      <c r="BN43" s="615"/>
      <c r="BO43" s="615"/>
      <c r="BP43" s="620"/>
      <c r="BQ43" s="611"/>
      <c r="BR43" s="615"/>
      <c r="BS43" s="615"/>
      <c r="BT43" s="615"/>
      <c r="BU43" s="615"/>
      <c r="BV43" s="615"/>
      <c r="BW43" s="615"/>
      <c r="BX43" s="615"/>
      <c r="BY43" s="615"/>
      <c r="BZ43" s="615"/>
      <c r="CA43" s="615"/>
      <c r="CB43" s="615"/>
      <c r="CC43" s="615"/>
      <c r="CD43" s="615"/>
      <c r="CE43" s="615"/>
      <c r="CF43" s="679"/>
      <c r="CG43" s="611"/>
      <c r="CH43" s="615"/>
      <c r="CI43" s="615"/>
      <c r="CJ43" s="615"/>
      <c r="CK43" s="611"/>
      <c r="CL43" s="611"/>
      <c r="CM43" s="615"/>
      <c r="CN43" s="615"/>
      <c r="CO43" s="615"/>
      <c r="CP43" s="615"/>
      <c r="CQ43" s="615"/>
      <c r="CR43" s="616"/>
      <c r="CS43" s="615"/>
      <c r="CT43" s="615"/>
      <c r="CU43" s="616"/>
      <c r="CV43" s="705"/>
      <c r="CW43" s="611"/>
      <c r="CX43" s="615"/>
      <c r="CY43" s="722"/>
      <c r="CZ43" s="615"/>
      <c r="DA43" s="611"/>
      <c r="DB43" s="611"/>
      <c r="DC43" s="615"/>
      <c r="DD43" s="615"/>
      <c r="DE43" s="647"/>
      <c r="DF43" s="615"/>
      <c r="DG43" s="615"/>
      <c r="DH43" s="615"/>
      <c r="DI43" s="615"/>
      <c r="DJ43" s="647"/>
      <c r="DK43" s="615"/>
      <c r="DL43" s="615"/>
      <c r="DM43" s="615"/>
      <c r="DN43" s="615"/>
      <c r="DO43" s="615"/>
      <c r="DP43" s="615"/>
      <c r="DQ43" s="611"/>
      <c r="DR43" s="615"/>
      <c r="DS43" s="615"/>
      <c r="DT43" s="620"/>
      <c r="DU43" s="712"/>
      <c r="DV43" s="730"/>
      <c r="DW43" s="730"/>
      <c r="DX43" s="730"/>
      <c r="DY43" s="730"/>
      <c r="DZ43" s="728"/>
      <c r="EA43" s="730"/>
      <c r="EB43" s="730"/>
      <c r="EC43" s="730"/>
      <c r="ED43" s="730"/>
      <c r="EE43" s="729"/>
      <c r="EF43" s="730"/>
      <c r="EG43" s="730"/>
      <c r="EH43" s="730"/>
      <c r="EI43" s="730"/>
      <c r="EJ43" s="728"/>
      <c r="EK43" s="730"/>
      <c r="EL43" s="730"/>
      <c r="EM43" s="730"/>
      <c r="EN43" s="730"/>
      <c r="EO43" s="729"/>
      <c r="EP43" s="730"/>
      <c r="EQ43" s="730"/>
      <c r="ER43" s="730"/>
      <c r="ES43" s="730"/>
      <c r="ET43" s="728"/>
      <c r="EU43" s="730"/>
      <c r="EV43" s="730"/>
      <c r="EW43" s="730"/>
      <c r="EX43" s="730"/>
      <c r="EY43" s="729"/>
      <c r="EZ43" s="730"/>
      <c r="FA43" s="730"/>
      <c r="FB43" s="730"/>
      <c r="FC43" s="730"/>
      <c r="FD43" s="728"/>
      <c r="FE43" s="730"/>
      <c r="FF43" s="730"/>
      <c r="FG43" s="730"/>
      <c r="FH43" s="730"/>
      <c r="FI43" s="729"/>
      <c r="FJ43" s="730"/>
      <c r="FK43" s="730"/>
      <c r="FL43" s="730"/>
      <c r="FM43" s="730"/>
      <c r="FN43" s="728"/>
      <c r="FO43" s="730"/>
      <c r="FP43" s="730"/>
      <c r="FQ43" s="730"/>
      <c r="FR43" s="730"/>
      <c r="FS43" s="729"/>
      <c r="FT43" s="730"/>
      <c r="FU43" s="730"/>
      <c r="FV43" s="712"/>
      <c r="FW43" s="709" t="str">
        <f t="shared" si="59"/>
        <v>- -</v>
      </c>
      <c r="FX43" s="709" t="str">
        <f t="shared" si="30"/>
        <v>- -</v>
      </c>
      <c r="FY43" s="615"/>
      <c r="FZ43" s="620"/>
      <c r="GA43" s="611"/>
      <c r="GB43" s="539"/>
      <c r="GC43" s="265"/>
      <c r="GE43" s="229"/>
      <c r="GF43" s="403">
        <f t="shared" si="70"/>
      </c>
      <c r="GG43" s="403">
        <f t="shared" si="71"/>
      </c>
      <c r="GH43" s="403">
        <f t="shared" si="72"/>
      </c>
      <c r="GI43" s="403">
        <f t="shared" si="73"/>
      </c>
      <c r="GJ43" s="403">
        <f t="shared" si="74"/>
      </c>
      <c r="GK43" s="403">
        <f t="shared" si="75"/>
      </c>
      <c r="GL43" s="403">
        <f t="shared" si="76"/>
      </c>
      <c r="GM43" s="403">
        <f t="shared" si="77"/>
      </c>
      <c r="GN43" s="403">
        <f t="shared" si="78"/>
      </c>
      <c r="GO43" s="403">
        <f t="shared" si="79"/>
      </c>
      <c r="GP43" s="403">
        <f t="shared" si="80"/>
      </c>
      <c r="GQ43" s="403">
        <f t="shared" si="81"/>
      </c>
      <c r="GR43" s="403">
        <f t="shared" si="82"/>
      </c>
      <c r="GS43" s="403">
        <f t="shared" si="83"/>
      </c>
      <c r="GT43" s="403">
        <f t="shared" si="84"/>
      </c>
      <c r="GU43" s="403">
        <f t="shared" si="85"/>
      </c>
      <c r="GV43" s="403">
        <f t="shared" si="86"/>
      </c>
      <c r="GW43" s="403">
        <f t="shared" si="87"/>
      </c>
      <c r="GX43" s="403">
        <f t="shared" si="88"/>
      </c>
      <c r="GY43" s="403">
        <f t="shared" si="89"/>
      </c>
      <c r="GZ43" s="403">
        <f t="shared" si="90"/>
      </c>
      <c r="HA43" s="403">
        <f t="shared" si="91"/>
      </c>
      <c r="HB43" s="403">
        <f t="shared" si="92"/>
      </c>
      <c r="HC43" s="403">
        <f t="shared" si="93"/>
      </c>
      <c r="HD43" s="403">
        <f t="shared" si="94"/>
      </c>
      <c r="HE43" s="403">
        <f t="shared" si="95"/>
      </c>
      <c r="HF43" s="403">
        <f t="shared" si="96"/>
      </c>
      <c r="HG43" s="403">
        <f t="shared" si="97"/>
      </c>
      <c r="HH43" s="403">
        <f t="shared" si="98"/>
      </c>
      <c r="HI43" s="403">
        <f t="shared" si="99"/>
      </c>
      <c r="HJ43" s="403">
        <f t="shared" si="100"/>
      </c>
      <c r="HK43" s="403">
        <f t="shared" si="101"/>
      </c>
      <c r="HL43" s="403">
        <f t="shared" si="102"/>
      </c>
      <c r="HM43" s="403">
        <f t="shared" si="103"/>
      </c>
      <c r="HN43" s="403">
        <f t="shared" si="104"/>
      </c>
      <c r="HO43" s="403">
        <f t="shared" si="105"/>
      </c>
      <c r="HP43" s="403">
        <f t="shared" si="106"/>
      </c>
      <c r="HQ43" s="403">
        <f t="shared" si="107"/>
      </c>
      <c r="HR43" s="403">
        <f t="shared" si="108"/>
      </c>
      <c r="HS43" s="403">
        <f t="shared" si="108"/>
      </c>
      <c r="HT43" s="403">
        <f t="shared" si="108"/>
      </c>
      <c r="HU43" s="403">
        <f t="shared" si="108"/>
      </c>
      <c r="HV43" s="403">
        <f t="shared" si="108"/>
      </c>
      <c r="HW43" s="403">
        <f t="shared" si="108"/>
      </c>
      <c r="HX43" s="403">
        <f t="shared" si="108"/>
      </c>
      <c r="HY43" s="403">
        <f t="shared" si="108"/>
      </c>
      <c r="HZ43" s="403">
        <f t="shared" si="108"/>
      </c>
      <c r="IA43" s="403">
        <f t="shared" si="108"/>
      </c>
      <c r="IB43" s="403">
        <f t="shared" si="109"/>
      </c>
      <c r="IC43" s="403">
        <f t="shared" si="109"/>
      </c>
      <c r="ID43" s="403">
        <f t="shared" si="109"/>
      </c>
      <c r="IE43" s="403">
        <f t="shared" si="109"/>
      </c>
      <c r="IF43" s="403">
        <f t="shared" si="109"/>
      </c>
      <c r="IG43" s="403">
        <f t="shared" si="109"/>
      </c>
      <c r="IH43" s="403">
        <f t="shared" si="109"/>
      </c>
      <c r="II43" s="403">
        <f t="shared" si="109"/>
      </c>
      <c r="IJ43" s="403">
        <f t="shared" si="110"/>
      </c>
      <c r="IK43" s="403" t="e">
        <f>IF(#REF!="","",#REF!*$AA43)</f>
        <v>#REF!</v>
      </c>
      <c r="IL43" s="403">
        <f t="shared" si="111"/>
      </c>
    </row>
    <row r="44" spans="2:246" ht="12.75">
      <c r="B44" s="841"/>
      <c r="C44" s="938">
        <v>1</v>
      </c>
      <c r="D44" s="776" t="s">
        <v>11</v>
      </c>
      <c r="E44" s="260" t="s">
        <v>266</v>
      </c>
      <c r="F44" s="229"/>
      <c r="G44" s="539"/>
      <c r="H44" s="539"/>
      <c r="I44" s="539"/>
      <c r="J44" s="612"/>
      <c r="K44" s="618"/>
      <c r="L44" s="618"/>
      <c r="M44" s="612"/>
      <c r="N44" s="612"/>
      <c r="O44" s="610"/>
      <c r="P44" s="611"/>
      <c r="Q44" s="539">
        <v>1</v>
      </c>
      <c r="R44" s="613">
        <v>0</v>
      </c>
      <c r="S44" s="613">
        <v>0</v>
      </c>
      <c r="T44" s="611"/>
      <c r="U44" s="539"/>
      <c r="V44" s="539"/>
      <c r="W44" s="539"/>
      <c r="X44" s="611"/>
      <c r="Y44" s="611"/>
      <c r="Z44" s="611"/>
      <c r="AA44" s="611"/>
      <c r="AB44" s="754">
        <f t="shared" si="67"/>
      </c>
      <c r="AC44" s="755">
        <f t="shared" si="68"/>
      </c>
      <c r="AD44" s="754">
        <f t="shared" si="69"/>
      </c>
      <c r="AE44" s="710"/>
      <c r="AF44" s="714"/>
      <c r="AG44" s="710"/>
      <c r="AH44" s="714"/>
      <c r="AI44" s="710"/>
      <c r="AJ44" s="714"/>
      <c r="AK44" s="610"/>
      <c r="AL44" s="611"/>
      <c r="AM44" s="615"/>
      <c r="AN44" s="615"/>
      <c r="AO44" s="615"/>
      <c r="AP44" s="615"/>
      <c r="AQ44" s="615"/>
      <c r="AR44" s="615"/>
      <c r="AS44" s="615"/>
      <c r="AT44" s="615"/>
      <c r="AU44" s="615"/>
      <c r="AV44" s="615"/>
      <c r="AW44" s="615"/>
      <c r="AX44" s="615"/>
      <c r="AY44" s="615"/>
      <c r="AZ44" s="615"/>
      <c r="BA44" s="615"/>
      <c r="BB44" s="615"/>
      <c r="BC44" s="615"/>
      <c r="BD44" s="615"/>
      <c r="BE44" s="611"/>
      <c r="BF44" s="611"/>
      <c r="BG44" s="615"/>
      <c r="BH44" s="615"/>
      <c r="BI44" s="615"/>
      <c r="BJ44" s="615"/>
      <c r="BK44" s="615"/>
      <c r="BL44" s="615"/>
      <c r="BM44" s="615"/>
      <c r="BN44" s="615"/>
      <c r="BO44" s="615"/>
      <c r="BP44" s="611"/>
      <c r="BQ44" s="611"/>
      <c r="BR44" s="615"/>
      <c r="BS44" s="615"/>
      <c r="BT44" s="615"/>
      <c r="BU44" s="615"/>
      <c r="BV44" s="615"/>
      <c r="BW44" s="615"/>
      <c r="BX44" s="615"/>
      <c r="BY44" s="615"/>
      <c r="BZ44" s="615"/>
      <c r="CA44" s="615"/>
      <c r="CB44" s="615"/>
      <c r="CC44" s="615"/>
      <c r="CD44" s="615"/>
      <c r="CE44" s="615"/>
      <c r="CF44" s="679"/>
      <c r="CG44" s="611"/>
      <c r="CH44" s="615"/>
      <c r="CI44" s="615"/>
      <c r="CJ44" s="615"/>
      <c r="CK44" s="611"/>
      <c r="CL44" s="611"/>
      <c r="CM44" s="615"/>
      <c r="CN44" s="615"/>
      <c r="CO44" s="615"/>
      <c r="CP44" s="615"/>
      <c r="CR44" s="616"/>
      <c r="CS44" s="615"/>
      <c r="CT44" s="615"/>
      <c r="CU44" s="616"/>
      <c r="CV44" s="705"/>
      <c r="CW44" s="611"/>
      <c r="CX44" s="615"/>
      <c r="CY44" s="722"/>
      <c r="CZ44" s="615"/>
      <c r="DA44" s="611"/>
      <c r="DB44" s="611"/>
      <c r="DC44" s="615"/>
      <c r="DD44" s="615"/>
      <c r="DE44" s="647"/>
      <c r="DF44" s="615"/>
      <c r="DG44" s="615"/>
      <c r="DH44" s="615"/>
      <c r="DI44" s="615"/>
      <c r="DJ44" s="647"/>
      <c r="DK44" s="615"/>
      <c r="DL44" s="615"/>
      <c r="DM44" s="615"/>
      <c r="DN44" s="615"/>
      <c r="DO44" s="615"/>
      <c r="DP44" s="615"/>
      <c r="DQ44" s="611"/>
      <c r="DR44" s="615"/>
      <c r="DS44" s="615"/>
      <c r="DT44" s="611"/>
      <c r="DU44" s="712"/>
      <c r="DV44" s="730"/>
      <c r="DW44" s="730"/>
      <c r="DX44" s="730"/>
      <c r="DY44" s="730"/>
      <c r="DZ44" s="728"/>
      <c r="EA44" s="730"/>
      <c r="EB44" s="730"/>
      <c r="EC44" s="730"/>
      <c r="ED44" s="730"/>
      <c r="EE44" s="729"/>
      <c r="EF44" s="730"/>
      <c r="EG44" s="730"/>
      <c r="EH44" s="730"/>
      <c r="EI44" s="730"/>
      <c r="EJ44" s="728"/>
      <c r="EK44" s="730"/>
      <c r="EL44" s="730"/>
      <c r="EM44" s="730"/>
      <c r="EN44" s="730"/>
      <c r="EO44" s="729"/>
      <c r="EP44" s="730"/>
      <c r="EQ44" s="730"/>
      <c r="ER44" s="730"/>
      <c r="ES44" s="730"/>
      <c r="ET44" s="728"/>
      <c r="EU44" s="730"/>
      <c r="EV44" s="730"/>
      <c r="EW44" s="730"/>
      <c r="EX44" s="730"/>
      <c r="EY44" s="729"/>
      <c r="EZ44" s="730"/>
      <c r="FA44" s="730"/>
      <c r="FB44" s="730"/>
      <c r="FC44" s="730"/>
      <c r="FD44" s="728"/>
      <c r="FE44" s="730"/>
      <c r="FF44" s="730"/>
      <c r="FG44" s="730"/>
      <c r="FH44" s="730"/>
      <c r="FI44" s="729"/>
      <c r="FJ44" s="730"/>
      <c r="FK44" s="730"/>
      <c r="FL44" s="730"/>
      <c r="FM44" s="730"/>
      <c r="FN44" s="728"/>
      <c r="FO44" s="730"/>
      <c r="FP44" s="730"/>
      <c r="FQ44" s="730"/>
      <c r="FR44" s="730"/>
      <c r="FS44" s="729"/>
      <c r="FT44" s="730"/>
      <c r="FU44" s="730"/>
      <c r="FV44" s="712"/>
      <c r="FW44" s="709" t="str">
        <f t="shared" si="59"/>
        <v>- -</v>
      </c>
      <c r="FX44" s="709" t="str">
        <f t="shared" si="30"/>
        <v>- -</v>
      </c>
      <c r="FY44" s="615"/>
      <c r="FZ44" s="611"/>
      <c r="GA44" s="611"/>
      <c r="GB44" s="539"/>
      <c r="GC44" s="265"/>
      <c r="GE44" s="229"/>
      <c r="GF44" s="403">
        <f t="shared" si="70"/>
      </c>
      <c r="GG44" s="403">
        <f t="shared" si="71"/>
      </c>
      <c r="GH44" s="403">
        <f t="shared" si="72"/>
      </c>
      <c r="GI44" s="403">
        <f t="shared" si="73"/>
      </c>
      <c r="GJ44" s="403">
        <f t="shared" si="74"/>
      </c>
      <c r="GK44" s="403">
        <f t="shared" si="75"/>
      </c>
      <c r="GL44" s="403">
        <f t="shared" si="76"/>
      </c>
      <c r="GM44" s="403">
        <f t="shared" si="77"/>
      </c>
      <c r="GN44" s="403">
        <f t="shared" si="78"/>
      </c>
      <c r="GO44" s="403">
        <f t="shared" si="79"/>
      </c>
      <c r="GP44" s="403">
        <f t="shared" si="80"/>
      </c>
      <c r="GQ44" s="403">
        <f t="shared" si="81"/>
      </c>
      <c r="GR44" s="403">
        <f t="shared" si="82"/>
      </c>
      <c r="GS44" s="403">
        <f t="shared" si="83"/>
      </c>
      <c r="GT44" s="403">
        <f t="shared" si="84"/>
      </c>
      <c r="GU44" s="403">
        <f t="shared" si="85"/>
      </c>
      <c r="GV44" s="403">
        <f t="shared" si="86"/>
      </c>
      <c r="GW44" s="403">
        <f t="shared" si="87"/>
      </c>
      <c r="GX44" s="403">
        <f t="shared" si="88"/>
      </c>
      <c r="GY44" s="403">
        <f t="shared" si="89"/>
      </c>
      <c r="GZ44" s="403">
        <f t="shared" si="90"/>
      </c>
      <c r="HA44" s="403">
        <f t="shared" si="91"/>
      </c>
      <c r="HB44" s="403">
        <f t="shared" si="92"/>
      </c>
      <c r="HC44" s="403">
        <f t="shared" si="93"/>
      </c>
      <c r="HD44" s="403">
        <f t="shared" si="94"/>
      </c>
      <c r="HE44" s="403">
        <f t="shared" si="95"/>
      </c>
      <c r="HF44" s="403">
        <f t="shared" si="96"/>
      </c>
      <c r="HG44" s="403">
        <f t="shared" si="97"/>
      </c>
      <c r="HH44" s="403">
        <f t="shared" si="98"/>
      </c>
      <c r="HI44" s="403">
        <f t="shared" si="99"/>
      </c>
      <c r="HJ44" s="403">
        <f t="shared" si="100"/>
      </c>
      <c r="HK44" s="403">
        <f t="shared" si="101"/>
      </c>
      <c r="HL44" s="403">
        <f t="shared" si="102"/>
      </c>
      <c r="HM44" s="403">
        <f t="shared" si="103"/>
      </c>
      <c r="HN44" s="403">
        <f t="shared" si="104"/>
      </c>
      <c r="HO44" s="403">
        <f t="shared" si="105"/>
      </c>
      <c r="HP44" s="403">
        <f t="shared" si="106"/>
      </c>
      <c r="HQ44" s="403">
        <f t="shared" si="107"/>
      </c>
      <c r="HR44" s="403">
        <f aca="true" t="shared" si="112" ref="HR44:IG48">IF(CA44="","",CA44*$AA44)</f>
      </c>
      <c r="HS44" s="403">
        <f t="shared" si="112"/>
      </c>
      <c r="HT44" s="403">
        <f t="shared" si="112"/>
      </c>
      <c r="HU44" s="403">
        <f t="shared" si="112"/>
      </c>
      <c r="HV44" s="403">
        <f t="shared" si="112"/>
      </c>
      <c r="HW44" s="403">
        <f t="shared" si="112"/>
      </c>
      <c r="HX44" s="403">
        <f t="shared" si="112"/>
      </c>
      <c r="HY44" s="403">
        <f t="shared" si="112"/>
      </c>
      <c r="HZ44" s="403">
        <f t="shared" si="112"/>
      </c>
      <c r="IA44" s="403">
        <f t="shared" si="112"/>
      </c>
      <c r="IB44" s="403">
        <f t="shared" si="112"/>
      </c>
      <c r="IC44" s="403">
        <f t="shared" si="112"/>
      </c>
      <c r="ID44" s="403">
        <f t="shared" si="112"/>
      </c>
      <c r="IE44" s="403">
        <f t="shared" si="112"/>
      </c>
      <c r="IF44" s="403">
        <f t="shared" si="112"/>
      </c>
      <c r="IG44" s="403">
        <f t="shared" si="112"/>
      </c>
      <c r="IH44" s="403">
        <f>IF(CQ46="","",CQ46*$AA44)</f>
      </c>
      <c r="II44" s="403">
        <f>IF(CR44="","",CR44*$AA44)</f>
      </c>
      <c r="IJ44" s="403">
        <f t="shared" si="110"/>
      </c>
      <c r="IK44" s="403" t="e">
        <f>IF(#REF!="","",#REF!*$AA44)</f>
        <v>#REF!</v>
      </c>
      <c r="IL44" s="403">
        <f t="shared" si="111"/>
      </c>
    </row>
    <row r="45" spans="2:246" ht="12.75">
      <c r="B45" s="841"/>
      <c r="C45" s="938">
        <v>1</v>
      </c>
      <c r="D45" s="775" t="s">
        <v>15</v>
      </c>
      <c r="E45" s="260" t="s">
        <v>266</v>
      </c>
      <c r="F45" s="229"/>
      <c r="G45" s="630"/>
      <c r="H45" s="630"/>
      <c r="I45" s="713"/>
      <c r="J45" s="625"/>
      <c r="K45" s="625"/>
      <c r="L45" s="613"/>
      <c r="M45" s="613"/>
      <c r="N45" s="613"/>
      <c r="O45" s="610"/>
      <c r="P45" s="611"/>
      <c r="Q45" s="539">
        <v>1</v>
      </c>
      <c r="R45" s="539">
        <v>2</v>
      </c>
      <c r="S45" s="613">
        <v>0</v>
      </c>
      <c r="T45" s="611"/>
      <c r="U45" s="630">
        <v>1</v>
      </c>
      <c r="V45" s="630">
        <v>2</v>
      </c>
      <c r="W45" s="713">
        <v>1</v>
      </c>
      <c r="X45" s="611"/>
      <c r="Y45" s="611">
        <v>269</v>
      </c>
      <c r="Z45" s="614">
        <v>8</v>
      </c>
      <c r="AA45" s="611">
        <v>8</v>
      </c>
      <c r="AB45" s="754">
        <f t="shared" si="67"/>
        <v>25</v>
      </c>
      <c r="AC45" s="755">
        <f t="shared" si="68"/>
        <v>0.05947955390334572</v>
      </c>
      <c r="AD45" s="754">
        <f t="shared" si="69"/>
        <v>13</v>
      </c>
      <c r="AE45" s="710"/>
      <c r="AF45" s="714"/>
      <c r="AG45" s="710"/>
      <c r="AH45" s="714"/>
      <c r="AI45" s="710"/>
      <c r="AJ45" s="714"/>
      <c r="AK45" s="610"/>
      <c r="AL45" s="611"/>
      <c r="AM45" s="615"/>
      <c r="AN45" s="615"/>
      <c r="AO45" s="615"/>
      <c r="AP45" s="615"/>
      <c r="AQ45" s="615"/>
      <c r="AR45" s="615"/>
      <c r="AS45" s="615"/>
      <c r="AT45" s="615"/>
      <c r="AU45" s="615"/>
      <c r="AV45" s="615"/>
      <c r="AW45" s="615"/>
      <c r="AX45" s="615"/>
      <c r="AY45" s="615"/>
      <c r="AZ45" s="615"/>
      <c r="BA45" s="615"/>
      <c r="BB45" s="615"/>
      <c r="BC45" s="615"/>
      <c r="BD45" s="615"/>
      <c r="BE45" s="611"/>
      <c r="BF45" s="611"/>
      <c r="BG45" s="615"/>
      <c r="BH45" s="615"/>
      <c r="BI45" s="615"/>
      <c r="BJ45" s="615"/>
      <c r="BK45" s="615"/>
      <c r="BL45" s="615"/>
      <c r="BM45" s="615"/>
      <c r="BN45" s="615"/>
      <c r="BO45" s="615"/>
      <c r="BP45" s="611"/>
      <c r="BQ45" s="611"/>
      <c r="BR45" s="615"/>
      <c r="BS45" s="615"/>
      <c r="BT45" s="615"/>
      <c r="BU45" s="615"/>
      <c r="BV45" s="615"/>
      <c r="BW45" s="615"/>
      <c r="BX45" s="615"/>
      <c r="BY45" s="615"/>
      <c r="BZ45" s="615"/>
      <c r="CA45" s="615"/>
      <c r="CB45" s="615"/>
      <c r="CC45" s="615"/>
      <c r="CD45" s="615"/>
      <c r="CE45" s="615"/>
      <c r="CF45" s="679"/>
      <c r="CG45" s="611"/>
      <c r="CH45" s="615"/>
      <c r="CI45" s="615"/>
      <c r="CJ45" s="615"/>
      <c r="CK45" s="611"/>
      <c r="CL45" s="611"/>
      <c r="CM45" s="615"/>
      <c r="CN45" s="615"/>
      <c r="CO45" s="615"/>
      <c r="CP45" s="615"/>
      <c r="CQ45" s="615"/>
      <c r="CR45" s="616"/>
      <c r="CS45" s="615"/>
      <c r="CT45" s="615"/>
      <c r="CU45" s="616"/>
      <c r="CV45" s="705"/>
      <c r="CW45" s="611"/>
      <c r="CX45" s="615"/>
      <c r="CY45" s="722"/>
      <c r="CZ45" s="615"/>
      <c r="DA45" s="611"/>
      <c r="DB45" s="611"/>
      <c r="DC45" s="615"/>
      <c r="DD45" s="615"/>
      <c r="DE45" s="647"/>
      <c r="DF45" s="615"/>
      <c r="DG45" s="615"/>
      <c r="DH45" s="615"/>
      <c r="DI45" s="615"/>
      <c r="DJ45" s="647"/>
      <c r="DK45" s="615"/>
      <c r="DL45" s="615"/>
      <c r="DM45" s="615"/>
      <c r="DN45" s="615"/>
      <c r="DO45" s="615"/>
      <c r="DP45" s="615"/>
      <c r="DQ45" s="611"/>
      <c r="DR45" s="615"/>
      <c r="DS45" s="615"/>
      <c r="DT45" s="611"/>
      <c r="DU45" s="712"/>
      <c r="DV45" s="730"/>
      <c r="DW45" s="730"/>
      <c r="DX45" s="730"/>
      <c r="DY45" s="730"/>
      <c r="DZ45" s="728"/>
      <c r="EA45" s="730"/>
      <c r="EB45" s="730"/>
      <c r="EC45" s="730"/>
      <c r="ED45" s="730"/>
      <c r="EE45" s="729"/>
      <c r="EF45" s="730"/>
      <c r="EG45" s="730"/>
      <c r="EH45" s="730"/>
      <c r="EI45" s="730"/>
      <c r="EJ45" s="728"/>
      <c r="EK45" s="730"/>
      <c r="EL45" s="730"/>
      <c r="EM45" s="730"/>
      <c r="EN45" s="730"/>
      <c r="EO45" s="729"/>
      <c r="EP45" s="730"/>
      <c r="EQ45" s="730"/>
      <c r="ER45" s="730"/>
      <c r="ES45" s="730"/>
      <c r="ET45" s="728"/>
      <c r="EU45" s="730"/>
      <c r="EV45" s="730"/>
      <c r="EW45" s="730"/>
      <c r="EX45" s="730"/>
      <c r="EY45" s="729"/>
      <c r="EZ45" s="730"/>
      <c r="FA45" s="730"/>
      <c r="FB45" s="730"/>
      <c r="FC45" s="730"/>
      <c r="FD45" s="728"/>
      <c r="FE45" s="730"/>
      <c r="FF45" s="730"/>
      <c r="FG45" s="730"/>
      <c r="FH45" s="730"/>
      <c r="FI45" s="729"/>
      <c r="FJ45" s="730"/>
      <c r="FK45" s="730"/>
      <c r="FL45" s="730"/>
      <c r="FM45" s="730"/>
      <c r="FN45" s="728"/>
      <c r="FO45" s="730"/>
      <c r="FP45" s="730"/>
      <c r="FQ45" s="730"/>
      <c r="FR45" s="730"/>
      <c r="FS45" s="729"/>
      <c r="FT45" s="730"/>
      <c r="FU45" s="730"/>
      <c r="FV45" s="712"/>
      <c r="FW45" s="709" t="str">
        <f t="shared" si="59"/>
        <v>- -</v>
      </c>
      <c r="FX45" s="709" t="str">
        <f t="shared" si="30"/>
        <v>- -</v>
      </c>
      <c r="FY45" s="615"/>
      <c r="FZ45" s="611"/>
      <c r="GA45" s="611"/>
      <c r="GB45" s="539"/>
      <c r="GC45" s="265"/>
      <c r="GE45" s="229"/>
      <c r="GF45" s="403">
        <f t="shared" si="70"/>
      </c>
      <c r="GG45" s="403">
        <f t="shared" si="71"/>
      </c>
      <c r="GH45" s="403">
        <f t="shared" si="72"/>
      </c>
      <c r="GI45" s="403">
        <f t="shared" si="73"/>
      </c>
      <c r="GJ45" s="403">
        <f t="shared" si="74"/>
      </c>
      <c r="GK45" s="403">
        <f t="shared" si="75"/>
      </c>
      <c r="GL45" s="403">
        <f t="shared" si="76"/>
      </c>
      <c r="GM45" s="403">
        <f t="shared" si="77"/>
      </c>
      <c r="GN45" s="403">
        <f t="shared" si="78"/>
      </c>
      <c r="GO45" s="403">
        <f t="shared" si="79"/>
      </c>
      <c r="GP45" s="403">
        <f t="shared" si="80"/>
      </c>
      <c r="GQ45" s="403">
        <f t="shared" si="81"/>
      </c>
      <c r="GR45" s="403">
        <f t="shared" si="82"/>
      </c>
      <c r="GS45" s="403">
        <f t="shared" si="83"/>
      </c>
      <c r="GT45" s="403">
        <f t="shared" si="84"/>
      </c>
      <c r="GU45" s="403">
        <f t="shared" si="85"/>
      </c>
      <c r="GV45" s="403">
        <f t="shared" si="86"/>
      </c>
      <c r="GW45" s="403">
        <f t="shared" si="87"/>
      </c>
      <c r="GX45" s="403">
        <f t="shared" si="88"/>
      </c>
      <c r="GY45" s="403">
        <f t="shared" si="89"/>
      </c>
      <c r="GZ45" s="403">
        <f t="shared" si="90"/>
      </c>
      <c r="HA45" s="403">
        <f t="shared" si="91"/>
      </c>
      <c r="HB45" s="403">
        <f t="shared" si="92"/>
      </c>
      <c r="HC45" s="403">
        <f t="shared" si="93"/>
      </c>
      <c r="HD45" s="403">
        <f t="shared" si="94"/>
      </c>
      <c r="HE45" s="403">
        <f t="shared" si="95"/>
      </c>
      <c r="HF45" s="403">
        <f t="shared" si="96"/>
      </c>
      <c r="HG45" s="403">
        <f t="shared" si="97"/>
      </c>
      <c r="HH45" s="403">
        <f t="shared" si="98"/>
      </c>
      <c r="HI45" s="403">
        <f t="shared" si="99"/>
      </c>
      <c r="HJ45" s="403">
        <f t="shared" si="100"/>
      </c>
      <c r="HK45" s="403">
        <f t="shared" si="101"/>
      </c>
      <c r="HL45" s="403">
        <f t="shared" si="102"/>
      </c>
      <c r="HM45" s="403">
        <f t="shared" si="103"/>
      </c>
      <c r="HN45" s="403">
        <f t="shared" si="104"/>
      </c>
      <c r="HO45" s="403">
        <f t="shared" si="105"/>
      </c>
      <c r="HP45" s="403">
        <f t="shared" si="106"/>
      </c>
      <c r="HQ45" s="403">
        <f t="shared" si="107"/>
      </c>
      <c r="HR45" s="403">
        <f t="shared" si="112"/>
      </c>
      <c r="HS45" s="403">
        <f t="shared" si="112"/>
      </c>
      <c r="HT45" s="403">
        <f t="shared" si="112"/>
      </c>
      <c r="HU45" s="403">
        <f t="shared" si="112"/>
      </c>
      <c r="HV45" s="403">
        <f t="shared" si="112"/>
      </c>
      <c r="HW45" s="403">
        <f t="shared" si="112"/>
      </c>
      <c r="HX45" s="403">
        <f t="shared" si="112"/>
      </c>
      <c r="HY45" s="403">
        <f t="shared" si="112"/>
      </c>
      <c r="HZ45" s="403">
        <f t="shared" si="112"/>
      </c>
      <c r="IA45" s="403">
        <f t="shared" si="112"/>
      </c>
      <c r="IB45" s="403">
        <f t="shared" si="112"/>
      </c>
      <c r="IC45" s="403">
        <f t="shared" si="112"/>
      </c>
      <c r="ID45" s="403">
        <f t="shared" si="112"/>
      </c>
      <c r="IE45" s="403">
        <f t="shared" si="112"/>
      </c>
      <c r="IF45" s="403">
        <f t="shared" si="112"/>
      </c>
      <c r="IG45" s="403">
        <f t="shared" si="112"/>
      </c>
      <c r="IH45" s="403">
        <f>IF(CQ45="","",CQ45*$AA45)</f>
      </c>
      <c r="II45" s="403">
        <f>IF(CR45="","",CR45*$AA45)</f>
      </c>
      <c r="IJ45" s="403">
        <f t="shared" si="110"/>
      </c>
      <c r="IK45" s="403" t="e">
        <f>IF(#REF!="","",#REF!*$AA45)</f>
        <v>#REF!</v>
      </c>
      <c r="IL45" s="403">
        <f t="shared" si="111"/>
      </c>
    </row>
    <row r="46" spans="2:246" ht="12.75">
      <c r="B46" s="841"/>
      <c r="C46" s="938">
        <v>1</v>
      </c>
      <c r="D46" s="776" t="s">
        <v>102</v>
      </c>
      <c r="E46" s="260" t="s">
        <v>266</v>
      </c>
      <c r="F46" s="229"/>
      <c r="G46" s="539"/>
      <c r="H46" s="539"/>
      <c r="I46" s="539"/>
      <c r="J46" s="612"/>
      <c r="K46" s="612"/>
      <c r="L46" s="612"/>
      <c r="M46" s="612"/>
      <c r="N46" s="612"/>
      <c r="O46" s="610"/>
      <c r="P46" s="611"/>
      <c r="Q46" s="539">
        <v>1</v>
      </c>
      <c r="R46" s="539">
        <v>4</v>
      </c>
      <c r="S46" s="558">
        <v>1</v>
      </c>
      <c r="T46" s="611"/>
      <c r="U46" s="539"/>
      <c r="V46" s="539"/>
      <c r="W46" s="539"/>
      <c r="X46" s="611"/>
      <c r="Y46" s="611"/>
      <c r="Z46" s="611"/>
      <c r="AA46" s="611"/>
      <c r="AB46" s="754">
        <f t="shared" si="67"/>
      </c>
      <c r="AC46" s="755">
        <f t="shared" si="68"/>
      </c>
      <c r="AD46" s="754">
        <f t="shared" si="69"/>
      </c>
      <c r="AE46" s="710"/>
      <c r="AF46" s="714"/>
      <c r="AG46" s="710"/>
      <c r="AH46" s="714"/>
      <c r="AI46" s="710"/>
      <c r="AJ46" s="714"/>
      <c r="AK46" s="610"/>
      <c r="AL46" s="611"/>
      <c r="AM46" s="615"/>
      <c r="AN46" s="615"/>
      <c r="AO46" s="615"/>
      <c r="AP46" s="615"/>
      <c r="AQ46" s="615"/>
      <c r="AR46" s="615"/>
      <c r="AS46" s="615"/>
      <c r="AT46" s="615"/>
      <c r="AU46" s="615"/>
      <c r="AV46" s="615"/>
      <c r="AW46" s="615"/>
      <c r="AX46" s="615"/>
      <c r="AY46" s="615"/>
      <c r="AZ46" s="615"/>
      <c r="BA46" s="615"/>
      <c r="BB46" s="615"/>
      <c r="BC46" s="615"/>
      <c r="BD46" s="615"/>
      <c r="BE46" s="611"/>
      <c r="BF46" s="611"/>
      <c r="BG46" s="615"/>
      <c r="BH46" s="615"/>
      <c r="BI46" s="615"/>
      <c r="BJ46" s="615"/>
      <c r="BK46" s="615"/>
      <c r="BL46" s="615"/>
      <c r="BM46" s="615"/>
      <c r="BN46" s="615"/>
      <c r="BO46" s="615"/>
      <c r="BP46" s="611"/>
      <c r="BQ46" s="611"/>
      <c r="BR46" s="615"/>
      <c r="BS46" s="615"/>
      <c r="BT46" s="615"/>
      <c r="BU46" s="615"/>
      <c r="BV46" s="615"/>
      <c r="BW46" s="615"/>
      <c r="BX46" s="615"/>
      <c r="BY46" s="615"/>
      <c r="BZ46" s="615"/>
      <c r="CA46" s="615"/>
      <c r="CB46" s="615"/>
      <c r="CC46" s="615"/>
      <c r="CD46" s="615"/>
      <c r="CE46" s="615"/>
      <c r="CF46" s="679"/>
      <c r="CG46" s="611"/>
      <c r="CH46" s="615"/>
      <c r="CI46" s="615"/>
      <c r="CJ46" s="615"/>
      <c r="CK46" s="611"/>
      <c r="CL46" s="611"/>
      <c r="CM46" s="615"/>
      <c r="CN46" s="615"/>
      <c r="CO46" s="615"/>
      <c r="CP46" s="615"/>
      <c r="CQ46" s="615"/>
      <c r="CR46" s="616"/>
      <c r="CS46" s="615"/>
      <c r="CT46" s="615"/>
      <c r="CU46" s="616"/>
      <c r="CV46" s="705"/>
      <c r="CW46" s="611"/>
      <c r="CX46" s="615"/>
      <c r="CY46" s="722"/>
      <c r="CZ46" s="615"/>
      <c r="DA46" s="611"/>
      <c r="DB46" s="611"/>
      <c r="DC46" s="615"/>
      <c r="DD46" s="615"/>
      <c r="DE46" s="647"/>
      <c r="DF46" s="615"/>
      <c r="DG46" s="615"/>
      <c r="DH46" s="615"/>
      <c r="DI46" s="615"/>
      <c r="DJ46" s="647"/>
      <c r="DK46" s="615"/>
      <c r="DL46" s="615"/>
      <c r="DM46" s="615"/>
      <c r="DN46" s="615"/>
      <c r="DO46" s="615"/>
      <c r="DP46" s="615"/>
      <c r="DQ46" s="611"/>
      <c r="DR46" s="615"/>
      <c r="DS46" s="615"/>
      <c r="DT46" s="611"/>
      <c r="DU46" s="712"/>
      <c r="DV46" s="730"/>
      <c r="DW46" s="730"/>
      <c r="DX46" s="730"/>
      <c r="DY46" s="730"/>
      <c r="DZ46" s="728"/>
      <c r="EA46" s="730"/>
      <c r="EB46" s="730"/>
      <c r="EC46" s="730"/>
      <c r="ED46" s="730"/>
      <c r="EE46" s="729"/>
      <c r="EF46" s="730"/>
      <c r="EG46" s="730"/>
      <c r="EH46" s="730"/>
      <c r="EI46" s="730"/>
      <c r="EJ46" s="728"/>
      <c r="EK46" s="730"/>
      <c r="EL46" s="730"/>
      <c r="EM46" s="730"/>
      <c r="EN46" s="730"/>
      <c r="EO46" s="729"/>
      <c r="EP46" s="730"/>
      <c r="EQ46" s="730"/>
      <c r="ER46" s="730"/>
      <c r="ES46" s="730"/>
      <c r="ET46" s="728"/>
      <c r="EU46" s="730"/>
      <c r="EV46" s="730"/>
      <c r="EW46" s="730"/>
      <c r="EX46" s="730"/>
      <c r="EY46" s="729"/>
      <c r="EZ46" s="730"/>
      <c r="FA46" s="730"/>
      <c r="FB46" s="730"/>
      <c r="FC46" s="730"/>
      <c r="FD46" s="728"/>
      <c r="FE46" s="730"/>
      <c r="FF46" s="730"/>
      <c r="FG46" s="730"/>
      <c r="FH46" s="730"/>
      <c r="FI46" s="729"/>
      <c r="FJ46" s="730"/>
      <c r="FK46" s="730"/>
      <c r="FL46" s="730"/>
      <c r="FM46" s="730"/>
      <c r="FN46" s="728"/>
      <c r="FO46" s="730"/>
      <c r="FP46" s="730"/>
      <c r="FQ46" s="730"/>
      <c r="FR46" s="730"/>
      <c r="FS46" s="729"/>
      <c r="FT46" s="730"/>
      <c r="FU46" s="730"/>
      <c r="FV46" s="712"/>
      <c r="FW46" s="709" t="str">
        <f t="shared" si="59"/>
        <v>- -</v>
      </c>
      <c r="FX46" s="709" t="str">
        <f aca="true" t="shared" si="113" ref="FX46:FX74">IF(I46=1,"yes","- -")</f>
        <v>- -</v>
      </c>
      <c r="FY46" s="615"/>
      <c r="FZ46" s="611"/>
      <c r="GA46" s="611"/>
      <c r="GB46" s="539"/>
      <c r="GC46" s="265"/>
      <c r="GE46" s="229"/>
      <c r="GF46" s="403">
        <f t="shared" si="70"/>
      </c>
      <c r="GG46" s="403">
        <f t="shared" si="71"/>
      </c>
      <c r="GH46" s="403">
        <f t="shared" si="72"/>
      </c>
      <c r="GI46" s="403">
        <f t="shared" si="73"/>
      </c>
      <c r="GJ46" s="403">
        <f t="shared" si="74"/>
      </c>
      <c r="GK46" s="403">
        <f t="shared" si="75"/>
      </c>
      <c r="GL46" s="403">
        <f t="shared" si="76"/>
      </c>
      <c r="GM46" s="403">
        <f t="shared" si="77"/>
      </c>
      <c r="GN46" s="403">
        <f t="shared" si="78"/>
      </c>
      <c r="GO46" s="403">
        <f t="shared" si="79"/>
      </c>
      <c r="GP46" s="403">
        <f t="shared" si="80"/>
      </c>
      <c r="GQ46" s="403">
        <f t="shared" si="81"/>
      </c>
      <c r="GR46" s="403">
        <f t="shared" si="82"/>
      </c>
      <c r="GS46" s="403">
        <f t="shared" si="83"/>
      </c>
      <c r="GT46" s="403">
        <f t="shared" si="84"/>
      </c>
      <c r="GU46" s="403">
        <f t="shared" si="85"/>
      </c>
      <c r="GV46" s="403">
        <f t="shared" si="86"/>
      </c>
      <c r="GW46" s="403">
        <f t="shared" si="87"/>
      </c>
      <c r="GX46" s="403">
        <f t="shared" si="88"/>
      </c>
      <c r="GY46" s="403">
        <f t="shared" si="89"/>
      </c>
      <c r="GZ46" s="403">
        <f t="shared" si="90"/>
      </c>
      <c r="HA46" s="403">
        <f t="shared" si="91"/>
      </c>
      <c r="HB46" s="403">
        <f t="shared" si="92"/>
      </c>
      <c r="HC46" s="403">
        <f t="shared" si="93"/>
      </c>
      <c r="HD46" s="403">
        <f t="shared" si="94"/>
      </c>
      <c r="HE46" s="403">
        <f t="shared" si="95"/>
      </c>
      <c r="HF46" s="403">
        <f t="shared" si="96"/>
      </c>
      <c r="HG46" s="403">
        <f t="shared" si="97"/>
      </c>
      <c r="HH46" s="403">
        <f t="shared" si="98"/>
      </c>
      <c r="HI46" s="403">
        <f t="shared" si="99"/>
      </c>
      <c r="HJ46" s="403">
        <f t="shared" si="100"/>
      </c>
      <c r="HK46" s="403">
        <f t="shared" si="101"/>
      </c>
      <c r="HL46" s="403">
        <f t="shared" si="102"/>
      </c>
      <c r="HM46" s="403">
        <f t="shared" si="103"/>
      </c>
      <c r="HN46" s="403">
        <f t="shared" si="104"/>
      </c>
      <c r="HO46" s="403">
        <f t="shared" si="105"/>
      </c>
      <c r="HP46" s="403">
        <f t="shared" si="106"/>
      </c>
      <c r="HQ46" s="403">
        <f t="shared" si="107"/>
      </c>
      <c r="HR46" s="403">
        <f t="shared" si="112"/>
      </c>
      <c r="HS46" s="403">
        <f t="shared" si="112"/>
      </c>
      <c r="HT46" s="403">
        <f t="shared" si="112"/>
      </c>
      <c r="HU46" s="403">
        <f t="shared" si="112"/>
      </c>
      <c r="HV46" s="403">
        <f t="shared" si="112"/>
      </c>
      <c r="HW46" s="403">
        <f t="shared" si="112"/>
      </c>
      <c r="HX46" s="403">
        <f t="shared" si="112"/>
      </c>
      <c r="HY46" s="403">
        <f t="shared" si="112"/>
      </c>
      <c r="HZ46" s="403">
        <f t="shared" si="112"/>
      </c>
      <c r="IA46" s="403">
        <f t="shared" si="112"/>
      </c>
      <c r="IB46" s="403">
        <f t="shared" si="112"/>
      </c>
      <c r="IC46" s="403">
        <f t="shared" si="112"/>
      </c>
      <c r="ID46" s="403">
        <f t="shared" si="112"/>
      </c>
      <c r="IE46" s="403">
        <f t="shared" si="112"/>
      </c>
      <c r="IF46" s="403">
        <f t="shared" si="112"/>
      </c>
      <c r="IG46" s="403">
        <f t="shared" si="112"/>
      </c>
      <c r="IH46" s="403">
        <f>IF(CQ46="","",CQ46*$AA46)</f>
      </c>
      <c r="II46" s="403">
        <f>IF(CR46="","",CR46*$AA46)</f>
      </c>
      <c r="IJ46" s="403">
        <f t="shared" si="110"/>
      </c>
      <c r="IK46" s="403" t="e">
        <f>IF(#REF!="","",#REF!*$AA46)</f>
        <v>#REF!</v>
      </c>
      <c r="IL46" s="403">
        <f t="shared" si="111"/>
      </c>
    </row>
    <row r="47" spans="3:246" ht="12.75">
      <c r="C47" s="938">
        <v>1</v>
      </c>
      <c r="D47" s="775" t="s">
        <v>230</v>
      </c>
      <c r="E47" s="260" t="s">
        <v>266</v>
      </c>
      <c r="F47" s="229"/>
      <c r="G47" s="630"/>
      <c r="H47" s="630"/>
      <c r="I47" s="713"/>
      <c r="J47" s="613"/>
      <c r="K47" s="625"/>
      <c r="L47" s="625"/>
      <c r="M47" s="613"/>
      <c r="N47" s="613"/>
      <c r="O47" s="610"/>
      <c r="P47" s="611"/>
      <c r="Q47" s="539">
        <v>1</v>
      </c>
      <c r="R47" s="626">
        <v>2</v>
      </c>
      <c r="S47" s="613">
        <v>0</v>
      </c>
      <c r="T47" s="611"/>
      <c r="U47" s="630">
        <v>1</v>
      </c>
      <c r="V47" s="630">
        <v>2</v>
      </c>
      <c r="W47" s="713">
        <v>1</v>
      </c>
      <c r="X47" s="611"/>
      <c r="Y47" s="611">
        <v>360</v>
      </c>
      <c r="Z47" s="614">
        <v>18</v>
      </c>
      <c r="AA47" s="611">
        <v>0</v>
      </c>
      <c r="AB47" s="754">
        <f t="shared" si="67"/>
      </c>
      <c r="AC47" s="755">
        <f t="shared" si="68"/>
        <v>0.05</v>
      </c>
      <c r="AD47" s="754">
        <f t="shared" si="69"/>
        <v>21</v>
      </c>
      <c r="AE47" s="710"/>
      <c r="AF47" s="714"/>
      <c r="AG47" s="710"/>
      <c r="AH47" s="714"/>
      <c r="AI47" s="710"/>
      <c r="AJ47" s="714"/>
      <c r="AK47" s="611"/>
      <c r="AL47" s="611"/>
      <c r="AM47" s="615"/>
      <c r="AN47" s="615"/>
      <c r="AO47" s="615"/>
      <c r="AP47" s="615"/>
      <c r="AQ47" s="615"/>
      <c r="AR47" s="615"/>
      <c r="AS47" s="615"/>
      <c r="AT47" s="615"/>
      <c r="AU47" s="615"/>
      <c r="AV47" s="615"/>
      <c r="AW47" s="615"/>
      <c r="AX47" s="615"/>
      <c r="AY47" s="615"/>
      <c r="AZ47" s="615"/>
      <c r="BA47" s="615"/>
      <c r="BB47" s="615"/>
      <c r="BC47" s="615"/>
      <c r="BD47" s="615"/>
      <c r="BE47" s="611"/>
      <c r="BF47" s="611"/>
      <c r="BG47" s="615"/>
      <c r="BH47" s="615"/>
      <c r="BI47" s="615"/>
      <c r="BJ47" s="615"/>
      <c r="BK47" s="615"/>
      <c r="BL47" s="615"/>
      <c r="BM47" s="615"/>
      <c r="BN47" s="615"/>
      <c r="BO47" s="615"/>
      <c r="BP47" s="611"/>
      <c r="BQ47" s="611"/>
      <c r="BR47" s="615"/>
      <c r="BS47" s="615"/>
      <c r="BT47" s="615"/>
      <c r="BU47" s="615"/>
      <c r="BV47" s="615"/>
      <c r="BW47" s="615"/>
      <c r="BX47" s="615"/>
      <c r="BY47" s="615"/>
      <c r="BZ47" s="615"/>
      <c r="CA47" s="615"/>
      <c r="CB47" s="615"/>
      <c r="CC47" s="615"/>
      <c r="CD47" s="615"/>
      <c r="CE47" s="615"/>
      <c r="CF47" s="679"/>
      <c r="CG47" s="611"/>
      <c r="CH47" s="615"/>
      <c r="CI47" s="615"/>
      <c r="CJ47" s="615"/>
      <c r="CK47" s="611"/>
      <c r="CL47" s="611"/>
      <c r="CM47" s="615"/>
      <c r="CN47" s="615"/>
      <c r="CO47" s="615"/>
      <c r="CP47" s="615"/>
      <c r="CQ47" s="616"/>
      <c r="CR47" s="616"/>
      <c r="CS47" s="615"/>
      <c r="CT47" s="616"/>
      <c r="CU47" s="616"/>
      <c r="CV47" s="705"/>
      <c r="CW47" s="611"/>
      <c r="CX47" s="615"/>
      <c r="CY47" s="722"/>
      <c r="CZ47" s="615"/>
      <c r="DA47" s="611"/>
      <c r="DB47" s="611"/>
      <c r="DC47" s="615"/>
      <c r="DD47" s="615"/>
      <c r="DE47" s="647"/>
      <c r="DF47" s="615"/>
      <c r="DG47" s="615"/>
      <c r="DH47" s="615"/>
      <c r="DI47" s="615"/>
      <c r="DJ47" s="647"/>
      <c r="DK47" s="615"/>
      <c r="DL47" s="615"/>
      <c r="DM47" s="615"/>
      <c r="DN47" s="615"/>
      <c r="DO47" s="615"/>
      <c r="DP47" s="615"/>
      <c r="DQ47" s="611"/>
      <c r="DR47" s="615"/>
      <c r="DS47" s="615"/>
      <c r="DT47" s="611"/>
      <c r="DU47" s="712"/>
      <c r="DV47" s="730"/>
      <c r="DW47" s="730"/>
      <c r="DX47" s="730"/>
      <c r="DY47" s="730"/>
      <c r="DZ47" s="728"/>
      <c r="EA47" s="730"/>
      <c r="EB47" s="730"/>
      <c r="EC47" s="730"/>
      <c r="ED47" s="730"/>
      <c r="EE47" s="729"/>
      <c r="EF47" s="730"/>
      <c r="EG47" s="730"/>
      <c r="EH47" s="730"/>
      <c r="EI47" s="730"/>
      <c r="EJ47" s="728"/>
      <c r="EK47" s="730"/>
      <c r="EL47" s="730"/>
      <c r="EM47" s="730"/>
      <c r="EN47" s="730"/>
      <c r="EO47" s="729"/>
      <c r="EP47" s="730"/>
      <c r="EQ47" s="730"/>
      <c r="ER47" s="730"/>
      <c r="ES47" s="730"/>
      <c r="ET47" s="728"/>
      <c r="EU47" s="730"/>
      <c r="EV47" s="730"/>
      <c r="EW47" s="730"/>
      <c r="EX47" s="730"/>
      <c r="EY47" s="729"/>
      <c r="EZ47" s="730"/>
      <c r="FA47" s="730"/>
      <c r="FB47" s="730"/>
      <c r="FC47" s="730"/>
      <c r="FD47" s="728"/>
      <c r="FE47" s="730"/>
      <c r="FF47" s="730"/>
      <c r="FG47" s="730"/>
      <c r="FH47" s="730"/>
      <c r="FI47" s="729"/>
      <c r="FJ47" s="730"/>
      <c r="FK47" s="730"/>
      <c r="FL47" s="730"/>
      <c r="FM47" s="730"/>
      <c r="FN47" s="728"/>
      <c r="FO47" s="730"/>
      <c r="FP47" s="730"/>
      <c r="FQ47" s="730"/>
      <c r="FR47" s="730"/>
      <c r="FS47" s="729"/>
      <c r="FT47" s="730"/>
      <c r="FU47" s="730"/>
      <c r="FV47" s="712"/>
      <c r="FW47" s="709" t="str">
        <f t="shared" si="59"/>
        <v>- -</v>
      </c>
      <c r="FX47" s="709" t="str">
        <f t="shared" si="113"/>
        <v>- -</v>
      </c>
      <c r="FY47" s="615"/>
      <c r="FZ47" s="611"/>
      <c r="GA47" s="611"/>
      <c r="GB47" s="539"/>
      <c r="GC47" s="265"/>
      <c r="GE47" s="229"/>
      <c r="GF47" s="403">
        <f t="shared" si="70"/>
      </c>
      <c r="GG47" s="403">
        <f t="shared" si="71"/>
      </c>
      <c r="GH47" s="403">
        <f t="shared" si="72"/>
      </c>
      <c r="GI47" s="403">
        <f t="shared" si="73"/>
      </c>
      <c r="GJ47" s="403">
        <f t="shared" si="74"/>
      </c>
      <c r="GK47" s="403">
        <f t="shared" si="75"/>
      </c>
      <c r="GL47" s="403">
        <f t="shared" si="76"/>
      </c>
      <c r="GM47" s="403">
        <f t="shared" si="77"/>
      </c>
      <c r="GN47" s="403">
        <f t="shared" si="78"/>
      </c>
      <c r="GO47" s="403">
        <f t="shared" si="79"/>
      </c>
      <c r="GP47" s="403">
        <f t="shared" si="80"/>
      </c>
      <c r="GQ47" s="403">
        <f t="shared" si="81"/>
      </c>
      <c r="GR47" s="403">
        <f t="shared" si="82"/>
      </c>
      <c r="GS47" s="403">
        <f t="shared" si="83"/>
      </c>
      <c r="GT47" s="403">
        <f t="shared" si="84"/>
      </c>
      <c r="GU47" s="403">
        <f t="shared" si="85"/>
      </c>
      <c r="GV47" s="403">
        <f t="shared" si="86"/>
      </c>
      <c r="GW47" s="403">
        <f t="shared" si="87"/>
      </c>
      <c r="GX47" s="403">
        <f t="shared" si="88"/>
      </c>
      <c r="GY47" s="403">
        <f t="shared" si="89"/>
      </c>
      <c r="GZ47" s="403">
        <f t="shared" si="90"/>
      </c>
      <c r="HA47" s="403">
        <f t="shared" si="91"/>
      </c>
      <c r="HB47" s="403">
        <f t="shared" si="92"/>
      </c>
      <c r="HC47" s="403">
        <f t="shared" si="93"/>
      </c>
      <c r="HD47" s="403">
        <f t="shared" si="94"/>
      </c>
      <c r="HE47" s="403">
        <f t="shared" si="95"/>
      </c>
      <c r="HF47" s="403">
        <f t="shared" si="96"/>
      </c>
      <c r="HG47" s="403">
        <f t="shared" si="97"/>
      </c>
      <c r="HH47" s="403">
        <f t="shared" si="98"/>
      </c>
      <c r="HI47" s="403">
        <f t="shared" si="99"/>
      </c>
      <c r="HJ47" s="403">
        <f t="shared" si="100"/>
      </c>
      <c r="HK47" s="403">
        <f t="shared" si="101"/>
      </c>
      <c r="HL47" s="403">
        <f t="shared" si="102"/>
      </c>
      <c r="HM47" s="403">
        <f t="shared" si="103"/>
      </c>
      <c r="HN47" s="403">
        <f t="shared" si="104"/>
      </c>
      <c r="HO47" s="403">
        <f t="shared" si="105"/>
      </c>
      <c r="HP47" s="403">
        <f t="shared" si="106"/>
      </c>
      <c r="HQ47" s="403">
        <f t="shared" si="107"/>
      </c>
      <c r="HR47" s="403">
        <f t="shared" si="112"/>
      </c>
      <c r="HS47" s="403">
        <f t="shared" si="112"/>
      </c>
      <c r="HT47" s="403">
        <f t="shared" si="112"/>
      </c>
      <c r="HU47" s="403">
        <f t="shared" si="112"/>
      </c>
      <c r="HV47" s="403">
        <f t="shared" si="112"/>
      </c>
      <c r="HW47" s="403">
        <f t="shared" si="112"/>
      </c>
      <c r="HX47" s="403">
        <f t="shared" si="112"/>
      </c>
      <c r="HY47" s="403">
        <f t="shared" si="112"/>
      </c>
      <c r="HZ47" s="403">
        <f t="shared" si="112"/>
      </c>
      <c r="IA47" s="403">
        <f t="shared" si="112"/>
      </c>
      <c r="IB47" s="403">
        <f t="shared" si="112"/>
      </c>
      <c r="IC47" s="403">
        <f t="shared" si="112"/>
      </c>
      <c r="ID47" s="403">
        <f t="shared" si="112"/>
      </c>
      <c r="IE47" s="403">
        <f t="shared" si="112"/>
      </c>
      <c r="IF47" s="403">
        <f t="shared" si="112"/>
      </c>
      <c r="IG47" s="403">
        <f t="shared" si="112"/>
      </c>
      <c r="IH47" s="403">
        <f>IF(CQ47="","",CQ47*$AA47)</f>
      </c>
      <c r="II47" s="403">
        <f>IF(CR47="","",CR47*$AA47)</f>
      </c>
      <c r="IJ47" s="403">
        <f t="shared" si="110"/>
      </c>
      <c r="IK47" s="403" t="e">
        <f>IF(#REF!="","",#REF!*$AA47)</f>
        <v>#REF!</v>
      </c>
      <c r="IL47" s="403">
        <f t="shared" si="111"/>
      </c>
    </row>
    <row r="48" spans="3:246" ht="20.25">
      <c r="C48" s="807">
        <v>2</v>
      </c>
      <c r="D48" s="807" t="s">
        <v>743</v>
      </c>
      <c r="E48" s="843" t="s">
        <v>399</v>
      </c>
      <c r="F48" s="229"/>
      <c r="G48" s="539"/>
      <c r="H48" s="539"/>
      <c r="I48" s="539"/>
      <c r="J48" s="612"/>
      <c r="K48" s="618"/>
      <c r="L48" s="618"/>
      <c r="M48" s="612"/>
      <c r="N48" s="612"/>
      <c r="O48" s="610"/>
      <c r="P48" s="611"/>
      <c r="Q48" s="613">
        <v>0</v>
      </c>
      <c r="R48" s="539">
        <v>1</v>
      </c>
      <c r="S48" s="613">
        <v>0</v>
      </c>
      <c r="T48" s="611"/>
      <c r="U48" s="539"/>
      <c r="V48" s="539"/>
      <c r="W48" s="539"/>
      <c r="X48" s="611"/>
      <c r="Y48" s="611"/>
      <c r="Z48" s="611"/>
      <c r="AA48" s="611"/>
      <c r="AB48" s="754">
        <f t="shared" si="67"/>
      </c>
      <c r="AC48" s="755">
        <f t="shared" si="68"/>
      </c>
      <c r="AD48" s="754">
        <f t="shared" si="69"/>
      </c>
      <c r="AE48" s="710"/>
      <c r="AF48" s="714"/>
      <c r="AG48" s="710"/>
      <c r="AH48" s="714"/>
      <c r="AI48" s="710"/>
      <c r="AJ48" s="714"/>
      <c r="AK48" s="610"/>
      <c r="AL48" s="611"/>
      <c r="AM48" s="615"/>
      <c r="AN48" s="615"/>
      <c r="AO48" s="615"/>
      <c r="AP48" s="615"/>
      <c r="AQ48" s="615"/>
      <c r="AR48" s="615"/>
      <c r="AS48" s="615"/>
      <c r="AT48" s="615"/>
      <c r="AU48" s="615"/>
      <c r="AV48" s="615"/>
      <c r="AW48" s="615"/>
      <c r="AX48" s="615"/>
      <c r="AY48" s="615"/>
      <c r="AZ48" s="615"/>
      <c r="BA48" s="615"/>
      <c r="BB48" s="615"/>
      <c r="BC48" s="615"/>
      <c r="BD48" s="615"/>
      <c r="BE48" s="611"/>
      <c r="BF48" s="611"/>
      <c r="BG48" s="615"/>
      <c r="BH48" s="615"/>
      <c r="BI48" s="615"/>
      <c r="BJ48" s="615"/>
      <c r="BK48" s="615"/>
      <c r="BL48" s="615"/>
      <c r="BM48" s="615"/>
      <c r="BN48" s="615"/>
      <c r="BO48" s="615"/>
      <c r="BP48" s="611"/>
      <c r="BQ48" s="611"/>
      <c r="BR48" s="615"/>
      <c r="BS48" s="615"/>
      <c r="BT48" s="615"/>
      <c r="BU48" s="615"/>
      <c r="BV48" s="615"/>
      <c r="BW48" s="615"/>
      <c r="BX48" s="615"/>
      <c r="BY48" s="615"/>
      <c r="BZ48" s="615"/>
      <c r="CA48" s="615"/>
      <c r="CB48" s="615"/>
      <c r="CC48" s="615"/>
      <c r="CD48" s="615"/>
      <c r="CE48" s="615"/>
      <c r="CF48" s="679"/>
      <c r="CG48" s="611"/>
      <c r="CH48" s="615"/>
      <c r="CI48" s="615"/>
      <c r="CJ48" s="615"/>
      <c r="CK48" s="611"/>
      <c r="CL48" s="611"/>
      <c r="CM48" s="615"/>
      <c r="CN48" s="615"/>
      <c r="CO48" s="615"/>
      <c r="CP48" s="615"/>
      <c r="CQ48" s="615"/>
      <c r="CR48" s="616"/>
      <c r="CS48" s="615"/>
      <c r="CT48" s="615"/>
      <c r="CU48" s="616"/>
      <c r="CV48" s="705"/>
      <c r="CW48" s="611"/>
      <c r="CX48" s="615"/>
      <c r="CY48" s="722"/>
      <c r="CZ48" s="615"/>
      <c r="DA48" s="611"/>
      <c r="DB48" s="611"/>
      <c r="DC48" s="702">
        <v>1</v>
      </c>
      <c r="DD48" s="615"/>
      <c r="DE48" s="647"/>
      <c r="DF48" s="702">
        <v>1</v>
      </c>
      <c r="DG48" s="706">
        <v>1</v>
      </c>
      <c r="DH48" s="615"/>
      <c r="DI48" s="615"/>
      <c r="DJ48" s="647"/>
      <c r="DK48" s="615"/>
      <c r="DL48" s="615"/>
      <c r="DM48" s="615"/>
      <c r="DN48" s="615"/>
      <c r="DO48" s="615"/>
      <c r="DP48" s="615"/>
      <c r="DQ48" s="611"/>
      <c r="DR48" s="615"/>
      <c r="DS48" s="615"/>
      <c r="DT48" s="814" t="s">
        <v>952</v>
      </c>
      <c r="DU48" s="712"/>
      <c r="DV48" s="730"/>
      <c r="DW48" s="725">
        <v>1</v>
      </c>
      <c r="DX48" s="730"/>
      <c r="DY48" s="727">
        <v>1</v>
      </c>
      <c r="DZ48" s="728"/>
      <c r="EA48" s="724">
        <v>1</v>
      </c>
      <c r="EB48" s="730"/>
      <c r="EC48" s="726">
        <v>1</v>
      </c>
      <c r="ED48" s="727">
        <v>1</v>
      </c>
      <c r="EE48" s="729"/>
      <c r="EF48" s="730"/>
      <c r="EG48" s="730"/>
      <c r="EH48" s="730"/>
      <c r="EI48" s="730"/>
      <c r="EJ48" s="728"/>
      <c r="EK48" s="724">
        <v>1</v>
      </c>
      <c r="EL48" s="730"/>
      <c r="EM48" s="730"/>
      <c r="EN48" s="727">
        <v>1</v>
      </c>
      <c r="EO48" s="729"/>
      <c r="EP48" s="730"/>
      <c r="EQ48" s="730"/>
      <c r="ER48" s="730"/>
      <c r="ES48" s="730"/>
      <c r="ET48" s="728"/>
      <c r="EU48" s="730"/>
      <c r="EV48" s="725">
        <v>1</v>
      </c>
      <c r="EW48" s="730"/>
      <c r="EX48" s="730"/>
      <c r="EY48" s="729"/>
      <c r="EZ48" s="730"/>
      <c r="FA48" s="730"/>
      <c r="FB48" s="730"/>
      <c r="FC48" s="730"/>
      <c r="FD48" s="728">
        <v>1</v>
      </c>
      <c r="FE48" s="730"/>
      <c r="FF48" s="730"/>
      <c r="FG48" s="730"/>
      <c r="FH48" s="730"/>
      <c r="FI48" s="729"/>
      <c r="FJ48" s="730"/>
      <c r="FK48" s="730"/>
      <c r="FL48" s="730"/>
      <c r="FM48" s="730"/>
      <c r="FN48" s="728"/>
      <c r="FO48" s="730"/>
      <c r="FP48" s="730"/>
      <c r="FQ48" s="730"/>
      <c r="FR48" s="730"/>
      <c r="FS48" s="729"/>
      <c r="FT48" s="730"/>
      <c r="FU48" s="730"/>
      <c r="FV48" s="712"/>
      <c r="FW48" s="709">
        <f t="shared" si="59"/>
        <v>9</v>
      </c>
      <c r="FX48" s="709" t="str">
        <f t="shared" si="113"/>
        <v>- -</v>
      </c>
      <c r="FY48" s="615"/>
      <c r="FZ48" s="611"/>
      <c r="GA48" s="611"/>
      <c r="GB48" s="539"/>
      <c r="GC48" s="265"/>
      <c r="GE48" s="229"/>
      <c r="GF48" s="403">
        <f t="shared" si="70"/>
      </c>
      <c r="GG48" s="403">
        <f t="shared" si="71"/>
      </c>
      <c r="GH48" s="403">
        <f t="shared" si="72"/>
      </c>
      <c r="GI48" s="403">
        <f t="shared" si="73"/>
      </c>
      <c r="GJ48" s="403">
        <f t="shared" si="74"/>
      </c>
      <c r="GK48" s="403">
        <f t="shared" si="75"/>
      </c>
      <c r="GL48" s="403">
        <f t="shared" si="76"/>
      </c>
      <c r="GM48" s="403">
        <f t="shared" si="77"/>
      </c>
      <c r="GN48" s="403">
        <f t="shared" si="78"/>
      </c>
      <c r="GO48" s="403">
        <f t="shared" si="79"/>
      </c>
      <c r="GP48" s="403">
        <f t="shared" si="80"/>
      </c>
      <c r="GQ48" s="403">
        <f t="shared" si="81"/>
      </c>
      <c r="GR48" s="403">
        <f t="shared" si="82"/>
      </c>
      <c r="GS48" s="403">
        <f t="shared" si="83"/>
      </c>
      <c r="GT48" s="403">
        <f t="shared" si="84"/>
      </c>
      <c r="GU48" s="403">
        <f t="shared" si="85"/>
      </c>
      <c r="GV48" s="403">
        <f t="shared" si="86"/>
      </c>
      <c r="GW48" s="403">
        <f t="shared" si="87"/>
      </c>
      <c r="GX48" s="403">
        <f t="shared" si="88"/>
      </c>
      <c r="GY48" s="403">
        <f t="shared" si="89"/>
      </c>
      <c r="GZ48" s="403">
        <f t="shared" si="90"/>
      </c>
      <c r="HA48" s="403">
        <f t="shared" si="91"/>
      </c>
      <c r="HB48" s="403">
        <f t="shared" si="92"/>
      </c>
      <c r="HC48" s="403">
        <f t="shared" si="93"/>
      </c>
      <c r="HD48" s="403">
        <f t="shared" si="94"/>
      </c>
      <c r="HE48" s="403">
        <f t="shared" si="95"/>
      </c>
      <c r="HF48" s="403">
        <f t="shared" si="96"/>
      </c>
      <c r="HG48" s="403">
        <f t="shared" si="97"/>
      </c>
      <c r="HH48" s="403">
        <f t="shared" si="98"/>
      </c>
      <c r="HI48" s="403">
        <f t="shared" si="99"/>
      </c>
      <c r="HJ48" s="403">
        <f t="shared" si="100"/>
      </c>
      <c r="HK48" s="403">
        <f t="shared" si="101"/>
      </c>
      <c r="HL48" s="403">
        <f t="shared" si="102"/>
      </c>
      <c r="HM48" s="403">
        <f t="shared" si="103"/>
      </c>
      <c r="HN48" s="403">
        <f t="shared" si="104"/>
      </c>
      <c r="HO48" s="403">
        <f t="shared" si="105"/>
      </c>
      <c r="HP48" s="403">
        <f t="shared" si="106"/>
      </c>
      <c r="HQ48" s="403">
        <f t="shared" si="107"/>
      </c>
      <c r="HR48" s="403">
        <f t="shared" si="112"/>
      </c>
      <c r="HS48" s="403">
        <f t="shared" si="112"/>
      </c>
      <c r="HT48" s="403">
        <f t="shared" si="112"/>
      </c>
      <c r="HU48" s="403">
        <f t="shared" si="112"/>
      </c>
      <c r="HV48" s="403">
        <f t="shared" si="112"/>
      </c>
      <c r="HW48" s="403">
        <f t="shared" si="112"/>
      </c>
      <c r="HX48" s="403">
        <f t="shared" si="112"/>
      </c>
      <c r="HY48" s="403">
        <f t="shared" si="112"/>
      </c>
      <c r="HZ48" s="403">
        <f t="shared" si="112"/>
      </c>
      <c r="IA48" s="403">
        <f t="shared" si="112"/>
      </c>
      <c r="IB48" s="403">
        <f t="shared" si="112"/>
      </c>
      <c r="IC48" s="403">
        <f t="shared" si="112"/>
      </c>
      <c r="ID48" s="403">
        <f t="shared" si="112"/>
      </c>
      <c r="IE48" s="403">
        <f t="shared" si="112"/>
      </c>
      <c r="IF48" s="403">
        <f t="shared" si="112"/>
      </c>
      <c r="IG48" s="403">
        <f t="shared" si="112"/>
      </c>
      <c r="IH48" s="403">
        <f>IF(CQ48="","",CQ48*$AA48)</f>
      </c>
      <c r="II48" s="403">
        <f>IF(CR48="","",CR48*$AA48)</f>
      </c>
      <c r="IJ48" s="403">
        <f t="shared" si="110"/>
      </c>
      <c r="IK48" s="403" t="e">
        <f>IF(#REF!="","",#REF!*$AA48)</f>
        <v>#REF!</v>
      </c>
      <c r="IL48" s="403">
        <f t="shared" si="111"/>
        <v>0</v>
      </c>
    </row>
    <row r="49" spans="3:246" ht="20.25">
      <c r="C49" s="807">
        <v>2</v>
      </c>
      <c r="D49" s="789" t="s">
        <v>598</v>
      </c>
      <c r="E49" s="843" t="s">
        <v>399</v>
      </c>
      <c r="F49" s="229"/>
      <c r="G49" s="630"/>
      <c r="H49" s="630"/>
      <c r="I49" s="713"/>
      <c r="J49" s="613"/>
      <c r="K49" s="625"/>
      <c r="L49" s="625"/>
      <c r="M49" s="613"/>
      <c r="N49" s="613"/>
      <c r="O49" s="610"/>
      <c r="P49" s="611"/>
      <c r="Q49" s="539"/>
      <c r="R49" s="613"/>
      <c r="S49" s="613"/>
      <c r="T49" s="611"/>
      <c r="U49" s="630">
        <v>1</v>
      </c>
      <c r="V49" s="630">
        <v>3</v>
      </c>
      <c r="W49" s="713">
        <v>1</v>
      </c>
      <c r="X49" s="611"/>
      <c r="Y49" s="611">
        <v>1535</v>
      </c>
      <c r="Z49" s="614">
        <v>8</v>
      </c>
      <c r="AA49" s="611">
        <v>80</v>
      </c>
      <c r="AB49" s="754">
        <f t="shared" si="67"/>
        <v>3</v>
      </c>
      <c r="AC49" s="755">
        <f t="shared" si="68"/>
        <v>0.05732899022801303</v>
      </c>
      <c r="AD49" s="754">
        <f t="shared" si="69"/>
        <v>17</v>
      </c>
      <c r="AE49" s="710"/>
      <c r="AF49" s="714"/>
      <c r="AG49" s="710"/>
      <c r="AH49" s="714"/>
      <c r="AI49" s="710"/>
      <c r="AJ49" s="714"/>
      <c r="AK49" s="610"/>
      <c r="AL49" s="611"/>
      <c r="AM49" s="615"/>
      <c r="AN49" s="615"/>
      <c r="AO49" s="615"/>
      <c r="AP49" s="615"/>
      <c r="AQ49" s="615"/>
      <c r="AR49" s="615"/>
      <c r="AS49" s="615"/>
      <c r="AT49" s="615"/>
      <c r="AU49" s="615"/>
      <c r="AV49" s="615"/>
      <c r="AW49" s="615"/>
      <c r="AX49" s="615"/>
      <c r="AY49" s="615"/>
      <c r="AZ49" s="615"/>
      <c r="BA49" s="615"/>
      <c r="BB49" s="615"/>
      <c r="BC49" s="615"/>
      <c r="BD49" s="615"/>
      <c r="BE49" s="611"/>
      <c r="BF49" s="611"/>
      <c r="BG49" s="615"/>
      <c r="BH49" s="615"/>
      <c r="BI49" s="615"/>
      <c r="BJ49" s="615"/>
      <c r="BK49" s="615"/>
      <c r="BL49" s="615"/>
      <c r="BM49" s="615"/>
      <c r="BN49" s="615"/>
      <c r="BO49" s="615"/>
      <c r="BP49" s="611"/>
      <c r="BQ49" s="611"/>
      <c r="BR49" s="615"/>
      <c r="BS49" s="615"/>
      <c r="BT49" s="615"/>
      <c r="BU49" s="615"/>
      <c r="BV49" s="615"/>
      <c r="BW49" s="615"/>
      <c r="BX49" s="615"/>
      <c r="BY49" s="615"/>
      <c r="BZ49" s="615"/>
      <c r="CA49" s="615"/>
      <c r="CB49" s="615"/>
      <c r="CC49" s="615"/>
      <c r="CD49" s="615"/>
      <c r="CE49" s="615"/>
      <c r="CF49" s="679"/>
      <c r="CG49" s="611"/>
      <c r="CH49" s="615" t="s">
        <v>290</v>
      </c>
      <c r="CI49" s="615"/>
      <c r="CJ49" s="615"/>
      <c r="CK49" s="611"/>
      <c r="CL49" s="611"/>
      <c r="CM49" s="615" t="s">
        <v>290</v>
      </c>
      <c r="CN49" s="615"/>
      <c r="CO49" s="615"/>
      <c r="CP49" s="615"/>
      <c r="CQ49" s="670">
        <v>1</v>
      </c>
      <c r="CR49" s="616"/>
      <c r="CS49" s="615"/>
      <c r="CT49" s="616"/>
      <c r="CU49" s="616"/>
      <c r="CV49" s="705"/>
      <c r="CW49" s="611"/>
      <c r="CX49" s="612"/>
      <c r="CY49" s="722"/>
      <c r="CZ49" s="615"/>
      <c r="DA49" s="611"/>
      <c r="DB49" s="611"/>
      <c r="DC49" s="615"/>
      <c r="DD49" s="615"/>
      <c r="DE49" s="647"/>
      <c r="DF49" s="615"/>
      <c r="DG49" s="615"/>
      <c r="DH49" s="615"/>
      <c r="DI49" s="615"/>
      <c r="DJ49" s="647"/>
      <c r="DK49" s="615"/>
      <c r="DL49" s="615"/>
      <c r="DM49" s="615"/>
      <c r="DN49" s="615"/>
      <c r="DO49" s="615"/>
      <c r="DP49" s="615"/>
      <c r="DQ49" s="611"/>
      <c r="DR49" s="612"/>
      <c r="DS49" s="615"/>
      <c r="DT49" s="611"/>
      <c r="DU49" s="712"/>
      <c r="DV49" s="730"/>
      <c r="DW49" s="730"/>
      <c r="DX49" s="730"/>
      <c r="DY49" s="730"/>
      <c r="DZ49" s="728"/>
      <c r="EA49" s="730"/>
      <c r="EB49" s="730"/>
      <c r="EC49" s="730"/>
      <c r="ED49" s="730"/>
      <c r="EE49" s="729"/>
      <c r="EF49" s="730"/>
      <c r="EG49" s="730"/>
      <c r="EH49" s="730"/>
      <c r="EI49" s="730"/>
      <c r="EJ49" s="728"/>
      <c r="EK49" s="730"/>
      <c r="EL49" s="730"/>
      <c r="EM49" s="730"/>
      <c r="EN49" s="730"/>
      <c r="EO49" s="729"/>
      <c r="EP49" s="730"/>
      <c r="EQ49" s="730"/>
      <c r="ER49" s="730"/>
      <c r="ES49" s="730"/>
      <c r="ET49" s="728"/>
      <c r="EU49" s="730"/>
      <c r="EV49" s="730"/>
      <c r="EW49" s="730"/>
      <c r="EX49" s="730"/>
      <c r="EY49" s="729"/>
      <c r="EZ49" s="730"/>
      <c r="FA49" s="730"/>
      <c r="FB49" s="730"/>
      <c r="FC49" s="730"/>
      <c r="FD49" s="728"/>
      <c r="FE49" s="730"/>
      <c r="FF49" s="730"/>
      <c r="FG49" s="730"/>
      <c r="FH49" s="730"/>
      <c r="FI49" s="729"/>
      <c r="FJ49" s="730"/>
      <c r="FK49" s="730"/>
      <c r="FL49" s="730"/>
      <c r="FM49" s="730"/>
      <c r="FN49" s="728"/>
      <c r="FO49" s="730"/>
      <c r="FP49" s="730"/>
      <c r="FQ49" s="730"/>
      <c r="FR49" s="730"/>
      <c r="FS49" s="729"/>
      <c r="FT49" s="730"/>
      <c r="FU49" s="730"/>
      <c r="FV49" s="712"/>
      <c r="FW49" s="709" t="str">
        <f t="shared" si="59"/>
        <v>- -</v>
      </c>
      <c r="FX49" s="709" t="str">
        <f t="shared" si="113"/>
        <v>- -</v>
      </c>
      <c r="FY49" s="615"/>
      <c r="FZ49" s="611"/>
      <c r="GA49" s="611"/>
      <c r="GB49" s="539"/>
      <c r="GC49" s="265"/>
      <c r="GE49" s="229"/>
      <c r="GF49" s="403"/>
      <c r="GG49" s="403"/>
      <c r="GH49" s="403"/>
      <c r="GI49" s="403"/>
      <c r="GJ49" s="403"/>
      <c r="GK49" s="403"/>
      <c r="GL49" s="403"/>
      <c r="GM49" s="403"/>
      <c r="GN49" s="403"/>
      <c r="GO49" s="403"/>
      <c r="GP49" s="403"/>
      <c r="GQ49" s="403"/>
      <c r="GR49" s="403"/>
      <c r="GS49" s="403"/>
      <c r="GT49" s="403"/>
      <c r="GU49" s="403"/>
      <c r="GV49" s="403"/>
      <c r="GW49" s="403"/>
      <c r="GX49" s="403"/>
      <c r="GY49" s="403"/>
      <c r="GZ49" s="403"/>
      <c r="HA49" s="403"/>
      <c r="HB49" s="403"/>
      <c r="HC49" s="403"/>
      <c r="HD49" s="403"/>
      <c r="HE49" s="403"/>
      <c r="HF49" s="403"/>
      <c r="HG49" s="403"/>
      <c r="HH49" s="403"/>
      <c r="HI49" s="403"/>
      <c r="HJ49" s="403"/>
      <c r="HK49" s="403"/>
      <c r="HL49" s="403"/>
      <c r="HM49" s="403"/>
      <c r="HN49" s="403"/>
      <c r="HO49" s="403"/>
      <c r="HP49" s="403"/>
      <c r="HQ49" s="403"/>
      <c r="HR49" s="403"/>
      <c r="HS49" s="403"/>
      <c r="HT49" s="403"/>
      <c r="HU49" s="403"/>
      <c r="HV49" s="403"/>
      <c r="HW49" s="403"/>
      <c r="HX49" s="403"/>
      <c r="HY49" s="403"/>
      <c r="HZ49" s="403"/>
      <c r="IA49" s="403"/>
      <c r="IB49" s="403"/>
      <c r="IC49" s="403"/>
      <c r="ID49" s="403"/>
      <c r="IE49" s="403"/>
      <c r="IF49" s="403"/>
      <c r="IG49" s="403"/>
      <c r="IH49" s="403"/>
      <c r="II49" s="403"/>
      <c r="IJ49" s="403"/>
      <c r="IK49" s="403"/>
      <c r="IL49" s="403"/>
    </row>
    <row r="50" spans="3:246" ht="26.25">
      <c r="C50" s="807">
        <v>2</v>
      </c>
      <c r="D50" s="790" t="s">
        <v>630</v>
      </c>
      <c r="E50" s="843" t="s">
        <v>399</v>
      </c>
      <c r="F50" s="317"/>
      <c r="G50" s="630"/>
      <c r="H50" s="630"/>
      <c r="I50" s="713"/>
      <c r="J50" s="558"/>
      <c r="K50" s="558"/>
      <c r="L50" s="558"/>
      <c r="M50" s="558"/>
      <c r="N50" s="558"/>
      <c r="O50" s="631"/>
      <c r="P50" s="612"/>
      <c r="Q50" s="539"/>
      <c r="R50" s="539"/>
      <c r="S50" s="539"/>
      <c r="T50" s="612"/>
      <c r="U50" s="630">
        <v>1</v>
      </c>
      <c r="V50" s="630">
        <v>3</v>
      </c>
      <c r="W50" s="713">
        <v>1</v>
      </c>
      <c r="X50" s="612"/>
      <c r="Y50" s="611">
        <v>1600</v>
      </c>
      <c r="Z50" s="614">
        <v>7</v>
      </c>
      <c r="AA50" s="611">
        <v>80</v>
      </c>
      <c r="AB50" s="754">
        <f t="shared" si="67"/>
        <v>3</v>
      </c>
      <c r="AC50" s="755">
        <f t="shared" si="68"/>
        <v>0.054375</v>
      </c>
      <c r="AD50" s="754">
        <f t="shared" si="69"/>
        <v>19</v>
      </c>
      <c r="AE50" s="710"/>
      <c r="AF50" s="714"/>
      <c r="AG50" s="710"/>
      <c r="AH50" s="714"/>
      <c r="AI50" s="710"/>
      <c r="AJ50" s="714"/>
      <c r="AK50" s="610"/>
      <c r="AL50" s="612"/>
      <c r="AM50" s="615"/>
      <c r="AN50" s="615"/>
      <c r="AO50" s="615"/>
      <c r="AP50" s="615"/>
      <c r="AQ50" s="615"/>
      <c r="AR50" s="615"/>
      <c r="AS50" s="615"/>
      <c r="AT50" s="615"/>
      <c r="AU50" s="615"/>
      <c r="AV50" s="615"/>
      <c r="AW50" s="615"/>
      <c r="AX50" s="615"/>
      <c r="AY50" s="615"/>
      <c r="AZ50" s="615"/>
      <c r="BA50" s="615"/>
      <c r="BB50" s="615"/>
      <c r="BC50" s="615"/>
      <c r="BD50" s="615"/>
      <c r="BE50" s="611"/>
      <c r="BF50" s="612"/>
      <c r="BG50" s="615"/>
      <c r="BH50" s="615"/>
      <c r="BI50" s="615"/>
      <c r="BJ50" s="615"/>
      <c r="BK50" s="615"/>
      <c r="BL50" s="615"/>
      <c r="BM50" s="615"/>
      <c r="BN50" s="615"/>
      <c r="BO50" s="615"/>
      <c r="BP50" s="611"/>
      <c r="BQ50" s="612"/>
      <c r="BR50" s="615"/>
      <c r="BS50" s="615"/>
      <c r="BT50" s="615"/>
      <c r="BU50" s="615"/>
      <c r="BV50" s="615"/>
      <c r="BW50" s="615"/>
      <c r="BX50" s="615"/>
      <c r="BY50" s="615"/>
      <c r="BZ50" s="615"/>
      <c r="CA50" s="615"/>
      <c r="CB50" s="615"/>
      <c r="CC50" s="615"/>
      <c r="CD50" s="615"/>
      <c r="CE50" s="615"/>
      <c r="CF50" s="679"/>
      <c r="CG50" s="611"/>
      <c r="CH50" s="615"/>
      <c r="CI50" s="615"/>
      <c r="CJ50" s="615"/>
      <c r="CK50" s="611"/>
      <c r="CL50" s="611"/>
      <c r="CM50" s="615"/>
      <c r="CN50" s="615"/>
      <c r="CO50" s="615"/>
      <c r="CP50" s="615"/>
      <c r="CQ50" s="616"/>
      <c r="CR50" s="616"/>
      <c r="CS50" s="615"/>
      <c r="CT50" s="616"/>
      <c r="CU50" s="616"/>
      <c r="CV50" s="705"/>
      <c r="CW50" s="611"/>
      <c r="CX50" s="612"/>
      <c r="CY50" s="722"/>
      <c r="CZ50" s="615"/>
      <c r="DA50" s="611"/>
      <c r="DB50" s="611"/>
      <c r="DC50" s="615"/>
      <c r="DD50" s="615"/>
      <c r="DE50" s="708"/>
      <c r="DF50" s="615"/>
      <c r="DG50" s="615"/>
      <c r="DH50" s="615"/>
      <c r="DI50" s="615"/>
      <c r="DJ50" s="647"/>
      <c r="DK50" s="615"/>
      <c r="DL50" s="615"/>
      <c r="DM50" s="615"/>
      <c r="DN50" s="615"/>
      <c r="DO50" s="615"/>
      <c r="DP50" s="615"/>
      <c r="DQ50" s="536"/>
      <c r="DR50" s="612"/>
      <c r="DS50" s="615"/>
      <c r="DT50" s="611"/>
      <c r="DU50" s="712"/>
      <c r="DV50" s="730"/>
      <c r="DW50" s="730"/>
      <c r="DX50" s="730"/>
      <c r="DY50" s="730"/>
      <c r="DZ50" s="728"/>
      <c r="EA50" s="730"/>
      <c r="EB50" s="730"/>
      <c r="EC50" s="730"/>
      <c r="ED50" s="730"/>
      <c r="EE50" s="729"/>
      <c r="EF50" s="730"/>
      <c r="EG50" s="730"/>
      <c r="EH50" s="730"/>
      <c r="EI50" s="730"/>
      <c r="EJ50" s="728"/>
      <c r="EK50" s="730"/>
      <c r="EL50" s="730"/>
      <c r="EM50" s="730"/>
      <c r="EN50" s="730"/>
      <c r="EO50" s="729"/>
      <c r="EP50" s="730"/>
      <c r="EQ50" s="730"/>
      <c r="ER50" s="730"/>
      <c r="ES50" s="730"/>
      <c r="ET50" s="728"/>
      <c r="EU50" s="730"/>
      <c r="EV50" s="730"/>
      <c r="EW50" s="730"/>
      <c r="EX50" s="730"/>
      <c r="EY50" s="729"/>
      <c r="EZ50" s="730"/>
      <c r="FA50" s="730"/>
      <c r="FB50" s="730"/>
      <c r="FC50" s="730"/>
      <c r="FD50" s="728"/>
      <c r="FE50" s="730"/>
      <c r="FF50" s="730"/>
      <c r="FG50" s="730"/>
      <c r="FH50" s="730"/>
      <c r="FI50" s="729"/>
      <c r="FJ50" s="730"/>
      <c r="FK50" s="730"/>
      <c r="FL50" s="730"/>
      <c r="FM50" s="730"/>
      <c r="FN50" s="728"/>
      <c r="FO50" s="730"/>
      <c r="FP50" s="730"/>
      <c r="FQ50" s="730"/>
      <c r="FR50" s="730"/>
      <c r="FS50" s="729"/>
      <c r="FT50" s="730"/>
      <c r="FU50" s="730"/>
      <c r="FV50" s="712"/>
      <c r="FW50" s="709" t="str">
        <f t="shared" si="59"/>
        <v>- -</v>
      </c>
      <c r="FX50" s="709" t="str">
        <f t="shared" si="113"/>
        <v>- -</v>
      </c>
      <c r="FY50" s="615"/>
      <c r="FZ50" s="611"/>
      <c r="GA50" s="612"/>
      <c r="GB50" s="539"/>
      <c r="GC50" s="265"/>
      <c r="GE50" s="317"/>
      <c r="GF50" s="403">
        <f aca="true" t="shared" si="114" ref="GF50:GF74">IF(AM50="","",AM50*$AA50)</f>
      </c>
      <c r="GG50" s="403">
        <f aca="true" t="shared" si="115" ref="GG50:GG74">IF(AN50="","",AN50*$AA50)</f>
      </c>
      <c r="GH50" s="403">
        <f aca="true" t="shared" si="116" ref="GH50:GH74">IF(AO50="","",AO50*$AA50)</f>
      </c>
      <c r="GI50" s="403">
        <f aca="true" t="shared" si="117" ref="GI50:GI74">IF(AP50="","",AP50*$AA50)</f>
      </c>
      <c r="GJ50" s="403">
        <f aca="true" t="shared" si="118" ref="GJ50:GJ74">IF(AQ50="","",AQ50*$AA50)</f>
      </c>
      <c r="GK50" s="403">
        <f aca="true" t="shared" si="119" ref="GK50:GK74">IF(AR50="","",AR50*$AA50)</f>
      </c>
      <c r="GL50" s="403">
        <f aca="true" t="shared" si="120" ref="GL50:GL74">IF(AS50="","",AS50*$AA50)</f>
      </c>
      <c r="GM50" s="403">
        <f aca="true" t="shared" si="121" ref="GM50:GM74">IF(AT50="","",AT50*$AA50)</f>
      </c>
      <c r="GN50" s="403">
        <f aca="true" t="shared" si="122" ref="GN50:GN74">IF(AU50="","",AU50*$AA50)</f>
      </c>
      <c r="GO50" s="403">
        <f aca="true" t="shared" si="123" ref="GO50:GO74">IF(AV50="","",AV50*$AA50)</f>
      </c>
      <c r="GP50" s="403">
        <f aca="true" t="shared" si="124" ref="GP50:GP74">IF(AW50="","",AW50*$AA50)</f>
      </c>
      <c r="GQ50" s="403">
        <f aca="true" t="shared" si="125" ref="GQ50:GQ74">IF(AX50="","",AX50*$AA50)</f>
      </c>
      <c r="GR50" s="403">
        <f aca="true" t="shared" si="126" ref="GR50:GR74">IF(AY50="","",AY50*$AA50)</f>
      </c>
      <c r="GS50" s="403">
        <f aca="true" t="shared" si="127" ref="GS50:GS74">IF(AZ50="","",AZ50*$AA50)</f>
      </c>
      <c r="GT50" s="403">
        <f aca="true" t="shared" si="128" ref="GT50:GT74">IF(BA50="","",BA50*$AA50)</f>
      </c>
      <c r="GU50" s="403">
        <f aca="true" t="shared" si="129" ref="GU50:GU74">IF(BB50="","",BB50*$AA50)</f>
      </c>
      <c r="GV50" s="403">
        <f aca="true" t="shared" si="130" ref="GV50:GV74">IF(BC50="","",BC50*$AA50)</f>
      </c>
      <c r="GW50" s="403">
        <f aca="true" t="shared" si="131" ref="GW50:GW74">IF(BD50="","",BD50*$AA50)</f>
      </c>
      <c r="GX50" s="403">
        <f aca="true" t="shared" si="132" ref="GX50:GX74">IF(BE50="","",BE50*$AA50)</f>
      </c>
      <c r="GY50" s="403">
        <f aca="true" t="shared" si="133" ref="GY50:GY74">IF(BF50="","",BF50*$AA50)</f>
      </c>
      <c r="GZ50" s="403">
        <f aca="true" t="shared" si="134" ref="GZ50:GZ74">IF(BG50="","",BG50*$AA50)</f>
      </c>
      <c r="HA50" s="403">
        <f aca="true" t="shared" si="135" ref="HA50:HA74">IF(BH50="","",BH50*$AA50)</f>
      </c>
      <c r="HB50" s="403">
        <f aca="true" t="shared" si="136" ref="HB50:HB74">IF(BI50="","",BI50*$AA50)</f>
      </c>
      <c r="HC50" s="403">
        <f aca="true" t="shared" si="137" ref="HC50:HC74">IF(BJ50="","",BJ50*$AA50)</f>
      </c>
      <c r="HD50" s="403">
        <f aca="true" t="shared" si="138" ref="HD50:HD74">IF(BK50="","",BK50*$AA50)</f>
      </c>
      <c r="HE50" s="403">
        <f aca="true" t="shared" si="139" ref="HE50:HE74">IF(BL50="","",BL50*$AA50)</f>
      </c>
      <c r="HF50" s="403">
        <f aca="true" t="shared" si="140" ref="HF50:HF74">IF(BM50="","",BM50*$AA50)</f>
      </c>
      <c r="HG50" s="403">
        <f aca="true" t="shared" si="141" ref="HG50:HG74">IF(BN50="","",BN50*$AA50)</f>
      </c>
      <c r="HH50" s="403">
        <f aca="true" t="shared" si="142" ref="HH50:HH74">IF(BP50="","",BP50*$AA50)</f>
      </c>
      <c r="HI50" s="403">
        <f aca="true" t="shared" si="143" ref="HI50:HI74">IF(BQ50="","",BQ50*$AA50)</f>
      </c>
      <c r="HJ50" s="403">
        <f aca="true" t="shared" si="144" ref="HJ50:HJ74">IF(BR50="","",BR50*$AA50)</f>
      </c>
      <c r="HK50" s="403">
        <f aca="true" t="shared" si="145" ref="HK50:HK74">IF(BS50="","",BS50*$AA50)</f>
      </c>
      <c r="HL50" s="403">
        <f aca="true" t="shared" si="146" ref="HL50:HL74">IF(BT50="","",BT50*$AA50)</f>
      </c>
      <c r="HM50" s="403">
        <f aca="true" t="shared" si="147" ref="HM50:HM74">IF(BU50="","",BU50*$AA50)</f>
      </c>
      <c r="HN50" s="403">
        <f aca="true" t="shared" si="148" ref="HN50:HN74">IF(BV50="","",BV50*$AA50)</f>
      </c>
      <c r="HO50" s="403">
        <f aca="true" t="shared" si="149" ref="HO50:HO74">IF(BW50="","",BW50*$AA50)</f>
      </c>
      <c r="HP50" s="403">
        <f aca="true" t="shared" si="150" ref="HP50:HP74">IF(BX50="","",BX50*$AA50)</f>
      </c>
      <c r="HQ50" s="403">
        <f aca="true" t="shared" si="151" ref="HQ50:HQ74">IF(BY50="","",BY50*$AA50)</f>
      </c>
      <c r="HR50" s="403">
        <f aca="true" t="shared" si="152" ref="HR50:HR74">IF(CA50="","",CA50*$AA50)</f>
      </c>
      <c r="HS50" s="403">
        <f aca="true" t="shared" si="153" ref="HS50:HS74">IF(CB50="","",CB50*$AA50)</f>
      </c>
      <c r="HT50" s="403">
        <f aca="true" t="shared" si="154" ref="HT50:HT74">IF(CC50="","",CC50*$AA50)</f>
      </c>
      <c r="HU50" s="403">
        <f aca="true" t="shared" si="155" ref="HU50:HU74">IF(CD50="","",CD50*$AA50)</f>
      </c>
      <c r="HV50" s="403">
        <f aca="true" t="shared" si="156" ref="HV50:HV74">IF(CE50="","",CE50*$AA50)</f>
      </c>
      <c r="HW50" s="403">
        <f aca="true" t="shared" si="157" ref="HW50:HW74">IF(CF50="","",CF50*$AA50)</f>
      </c>
      <c r="HX50" s="403">
        <f aca="true" t="shared" si="158" ref="HX50:HX74">IF(CG50="","",CG50*$AA50)</f>
      </c>
      <c r="HY50" s="403">
        <f aca="true" t="shared" si="159" ref="HY50:HY74">IF(CH50="","",CH50*$AA50)</f>
      </c>
      <c r="HZ50" s="403">
        <f aca="true" t="shared" si="160" ref="HZ50:HZ74">IF(CI50="","",CI50*$AA50)</f>
      </c>
      <c r="IA50" s="403">
        <f aca="true" t="shared" si="161" ref="IA50:IA74">IF(CJ50="","",CJ50*$AA50)</f>
      </c>
      <c r="IB50" s="403">
        <f aca="true" t="shared" si="162" ref="IB50:IB74">IF(CK50="","",CK50*$AA50)</f>
      </c>
      <c r="IC50" s="403">
        <f aca="true" t="shared" si="163" ref="IC50:IC74">IF(CL50="","",CL50*$AA50)</f>
      </c>
      <c r="ID50" s="403">
        <f aca="true" t="shared" si="164" ref="ID50:ID74">IF(CM50="","",CM50*$AA50)</f>
      </c>
      <c r="IE50" s="403">
        <f aca="true" t="shared" si="165" ref="IE50:IE74">IF(CN50="","",CN50*$AA50)</f>
      </c>
      <c r="IF50" s="403">
        <f aca="true" t="shared" si="166" ref="IF50:IF74">IF(CO50="","",CO50*$AA50)</f>
      </c>
      <c r="IG50" s="403">
        <f aca="true" t="shared" si="167" ref="IG50:IG74">IF(CP50="","",CP50*$AA50)</f>
      </c>
      <c r="IH50" s="403">
        <f aca="true" t="shared" si="168" ref="IH50:IH74">IF(CQ50="","",CQ50*$AA50)</f>
      </c>
      <c r="II50" s="403">
        <f aca="true" t="shared" si="169" ref="II50:II74">IF(CR50="","",CR50*$AA50)</f>
      </c>
      <c r="IJ50" s="403">
        <f aca="true" t="shared" si="170" ref="IJ50:IJ72">IF(CV50="","",CV50*$AA50)</f>
      </c>
      <c r="IK50" s="403" t="e">
        <f>IF(#REF!="","",#REF!*$AA50)</f>
        <v>#REF!</v>
      </c>
      <c r="IL50" s="403">
        <f aca="true" t="shared" si="171" ref="IL50:IL74">IF(DC50="","",DC50*$AA50)</f>
      </c>
    </row>
    <row r="51" spans="3:246" ht="26.25">
      <c r="C51" s="783">
        <v>4</v>
      </c>
      <c r="D51" s="785" t="s">
        <v>260</v>
      </c>
      <c r="E51" s="262" t="s">
        <v>372</v>
      </c>
      <c r="F51" s="229"/>
      <c r="G51" s="630"/>
      <c r="H51" s="630"/>
      <c r="I51" s="713"/>
      <c r="J51" s="613"/>
      <c r="K51" s="625"/>
      <c r="L51" s="625"/>
      <c r="M51" s="613"/>
      <c r="N51" s="613"/>
      <c r="O51" s="610"/>
      <c r="P51" s="611"/>
      <c r="Q51" s="613">
        <v>0</v>
      </c>
      <c r="R51" s="630">
        <v>4</v>
      </c>
      <c r="S51" s="613">
        <v>0</v>
      </c>
      <c r="T51" s="611"/>
      <c r="U51" s="630">
        <v>1</v>
      </c>
      <c r="V51" s="630">
        <v>2</v>
      </c>
      <c r="W51" s="713">
        <v>1</v>
      </c>
      <c r="X51" s="611"/>
      <c r="Y51" s="611"/>
      <c r="Z51" s="611"/>
      <c r="AA51" s="611"/>
      <c r="AB51" s="754">
        <f t="shared" si="67"/>
      </c>
      <c r="AC51" s="755">
        <f t="shared" si="68"/>
      </c>
      <c r="AD51" s="754">
        <f t="shared" si="69"/>
      </c>
      <c r="AE51" s="710"/>
      <c r="AF51" s="714"/>
      <c r="AG51" s="710"/>
      <c r="AH51" s="714"/>
      <c r="AI51" s="710"/>
      <c r="AJ51" s="714"/>
      <c r="AK51" s="610"/>
      <c r="AL51" s="611"/>
      <c r="AM51" s="615"/>
      <c r="AN51" s="615"/>
      <c r="AO51" s="615"/>
      <c r="AP51" s="615"/>
      <c r="AQ51" s="615"/>
      <c r="AR51" s="615"/>
      <c r="AS51" s="615"/>
      <c r="AT51" s="615"/>
      <c r="AU51" s="615"/>
      <c r="AV51" s="615"/>
      <c r="AW51" s="615"/>
      <c r="AX51" s="615"/>
      <c r="AY51" s="615"/>
      <c r="AZ51" s="615"/>
      <c r="BA51" s="615"/>
      <c r="BB51" s="615"/>
      <c r="BC51" s="615"/>
      <c r="BD51" s="615"/>
      <c r="BE51" s="611"/>
      <c r="BF51" s="611"/>
      <c r="BG51" s="615"/>
      <c r="BH51" s="615"/>
      <c r="BI51" s="615"/>
      <c r="BJ51" s="615"/>
      <c r="BK51" s="615"/>
      <c r="BL51" s="615"/>
      <c r="BM51" s="615"/>
      <c r="BN51" s="615"/>
      <c r="BO51" s="615"/>
      <c r="BP51" s="611"/>
      <c r="BQ51" s="611"/>
      <c r="BR51" s="615"/>
      <c r="BS51" s="615"/>
      <c r="BT51" s="615"/>
      <c r="BU51" s="615"/>
      <c r="BV51" s="615"/>
      <c r="BW51" s="615"/>
      <c r="BX51" s="615"/>
      <c r="BY51" s="615"/>
      <c r="BZ51" s="615"/>
      <c r="CA51" s="615"/>
      <c r="CB51" s="615"/>
      <c r="CC51" s="615"/>
      <c r="CD51" s="615"/>
      <c r="CE51" s="615"/>
      <c r="CF51" s="679"/>
      <c r="CG51" s="611"/>
      <c r="CH51" s="615"/>
      <c r="CI51" s="615"/>
      <c r="CJ51" s="615"/>
      <c r="CK51" s="611"/>
      <c r="CL51" s="611"/>
      <c r="CM51" s="615"/>
      <c r="CN51" s="615"/>
      <c r="CO51" s="615"/>
      <c r="CP51" s="615"/>
      <c r="CQ51" s="615"/>
      <c r="CR51" s="616"/>
      <c r="CS51" s="615"/>
      <c r="CT51" s="615"/>
      <c r="CU51" s="616"/>
      <c r="CV51" s="705"/>
      <c r="CW51" s="611"/>
      <c r="CX51" s="615"/>
      <c r="CY51" s="722"/>
      <c r="CZ51" s="615"/>
      <c r="DA51" s="611"/>
      <c r="DB51" s="611"/>
      <c r="DC51" s="615"/>
      <c r="DD51" s="615"/>
      <c r="DE51" s="647"/>
      <c r="DF51" s="615"/>
      <c r="DG51" s="615"/>
      <c r="DH51" s="615"/>
      <c r="DI51" s="615"/>
      <c r="DJ51" s="647"/>
      <c r="DK51" s="615"/>
      <c r="DL51" s="615"/>
      <c r="DM51" s="615"/>
      <c r="DN51" s="615"/>
      <c r="DO51" s="615"/>
      <c r="DP51" s="615"/>
      <c r="DQ51" s="611"/>
      <c r="DR51" s="615"/>
      <c r="DS51" s="615"/>
      <c r="DT51" s="611"/>
      <c r="DU51" s="712"/>
      <c r="DV51" s="730"/>
      <c r="DW51" s="730"/>
      <c r="DX51" s="730"/>
      <c r="DY51" s="730"/>
      <c r="DZ51" s="728"/>
      <c r="EA51" s="730"/>
      <c r="EB51" s="730"/>
      <c r="EC51" s="730"/>
      <c r="ED51" s="730"/>
      <c r="EE51" s="729"/>
      <c r="EF51" s="730"/>
      <c r="EG51" s="730"/>
      <c r="EH51" s="730"/>
      <c r="EI51" s="730"/>
      <c r="EJ51" s="728"/>
      <c r="EK51" s="730"/>
      <c r="EL51" s="730"/>
      <c r="EM51" s="730"/>
      <c r="EN51" s="730"/>
      <c r="EO51" s="729"/>
      <c r="EP51" s="730"/>
      <c r="EQ51" s="730"/>
      <c r="ER51" s="730"/>
      <c r="ES51" s="730"/>
      <c r="ET51" s="728"/>
      <c r="EU51" s="730"/>
      <c r="EV51" s="730"/>
      <c r="EW51" s="730"/>
      <c r="EX51" s="730"/>
      <c r="EY51" s="729"/>
      <c r="EZ51" s="730"/>
      <c r="FA51" s="730"/>
      <c r="FB51" s="730"/>
      <c r="FC51" s="730"/>
      <c r="FD51" s="728"/>
      <c r="FE51" s="730"/>
      <c r="FF51" s="730"/>
      <c r="FG51" s="730"/>
      <c r="FH51" s="730"/>
      <c r="FI51" s="729"/>
      <c r="FJ51" s="730"/>
      <c r="FK51" s="730"/>
      <c r="FL51" s="730"/>
      <c r="FM51" s="730"/>
      <c r="FN51" s="728"/>
      <c r="FO51" s="730"/>
      <c r="FP51" s="730"/>
      <c r="FQ51" s="730"/>
      <c r="FR51" s="730"/>
      <c r="FS51" s="729"/>
      <c r="FT51" s="730"/>
      <c r="FU51" s="730"/>
      <c r="FV51" s="712"/>
      <c r="FW51" s="709" t="str">
        <f t="shared" si="59"/>
        <v>- -</v>
      </c>
      <c r="FX51" s="709" t="str">
        <f t="shared" si="113"/>
        <v>- -</v>
      </c>
      <c r="FY51" s="615"/>
      <c r="FZ51" s="611"/>
      <c r="GA51" s="611"/>
      <c r="GB51" s="539"/>
      <c r="GC51" s="265"/>
      <c r="GE51" s="229"/>
      <c r="GF51" s="403">
        <f t="shared" si="114"/>
      </c>
      <c r="GG51" s="403">
        <f t="shared" si="115"/>
      </c>
      <c r="GH51" s="403">
        <f t="shared" si="116"/>
      </c>
      <c r="GI51" s="403">
        <f t="shared" si="117"/>
      </c>
      <c r="GJ51" s="403">
        <f t="shared" si="118"/>
      </c>
      <c r="GK51" s="403">
        <f t="shared" si="119"/>
      </c>
      <c r="GL51" s="403">
        <f t="shared" si="120"/>
      </c>
      <c r="GM51" s="403">
        <f t="shared" si="121"/>
      </c>
      <c r="GN51" s="403">
        <f t="shared" si="122"/>
      </c>
      <c r="GO51" s="403">
        <f t="shared" si="123"/>
      </c>
      <c r="GP51" s="403">
        <f t="shared" si="124"/>
      </c>
      <c r="GQ51" s="403">
        <f t="shared" si="125"/>
      </c>
      <c r="GR51" s="403">
        <f t="shared" si="126"/>
      </c>
      <c r="GS51" s="403">
        <f t="shared" si="127"/>
      </c>
      <c r="GT51" s="403">
        <f t="shared" si="128"/>
      </c>
      <c r="GU51" s="403">
        <f t="shared" si="129"/>
      </c>
      <c r="GV51" s="403">
        <f t="shared" si="130"/>
      </c>
      <c r="GW51" s="403">
        <f t="shared" si="131"/>
      </c>
      <c r="GX51" s="403">
        <f t="shared" si="132"/>
      </c>
      <c r="GY51" s="403">
        <f t="shared" si="133"/>
      </c>
      <c r="GZ51" s="403">
        <f t="shared" si="134"/>
      </c>
      <c r="HA51" s="403">
        <f t="shared" si="135"/>
      </c>
      <c r="HB51" s="403">
        <f t="shared" si="136"/>
      </c>
      <c r="HC51" s="403">
        <f t="shared" si="137"/>
      </c>
      <c r="HD51" s="403">
        <f t="shared" si="138"/>
      </c>
      <c r="HE51" s="403">
        <f t="shared" si="139"/>
      </c>
      <c r="HF51" s="403">
        <f t="shared" si="140"/>
      </c>
      <c r="HG51" s="403">
        <f t="shared" si="141"/>
      </c>
      <c r="HH51" s="403">
        <f t="shared" si="142"/>
      </c>
      <c r="HI51" s="403">
        <f t="shared" si="143"/>
      </c>
      <c r="HJ51" s="403">
        <f t="shared" si="144"/>
      </c>
      <c r="HK51" s="403">
        <f t="shared" si="145"/>
      </c>
      <c r="HL51" s="403">
        <f t="shared" si="146"/>
      </c>
      <c r="HM51" s="403">
        <f t="shared" si="147"/>
      </c>
      <c r="HN51" s="403">
        <f t="shared" si="148"/>
      </c>
      <c r="HO51" s="403">
        <f t="shared" si="149"/>
      </c>
      <c r="HP51" s="403">
        <f t="shared" si="150"/>
      </c>
      <c r="HQ51" s="403">
        <f t="shared" si="151"/>
      </c>
      <c r="HR51" s="403">
        <f t="shared" si="152"/>
      </c>
      <c r="HS51" s="403">
        <f t="shared" si="153"/>
      </c>
      <c r="HT51" s="403">
        <f t="shared" si="154"/>
      </c>
      <c r="HU51" s="403">
        <f t="shared" si="155"/>
      </c>
      <c r="HV51" s="403">
        <f t="shared" si="156"/>
      </c>
      <c r="HW51" s="403">
        <f t="shared" si="157"/>
      </c>
      <c r="HX51" s="403">
        <f t="shared" si="158"/>
      </c>
      <c r="HY51" s="403">
        <f t="shared" si="159"/>
      </c>
      <c r="HZ51" s="403">
        <f t="shared" si="160"/>
      </c>
      <c r="IA51" s="403">
        <f t="shared" si="161"/>
      </c>
      <c r="IB51" s="403">
        <f t="shared" si="162"/>
      </c>
      <c r="IC51" s="403">
        <f t="shared" si="163"/>
      </c>
      <c r="ID51" s="403">
        <f t="shared" si="164"/>
      </c>
      <c r="IE51" s="403">
        <f t="shared" si="165"/>
      </c>
      <c r="IF51" s="403">
        <f t="shared" si="166"/>
      </c>
      <c r="IG51" s="403">
        <f t="shared" si="167"/>
      </c>
      <c r="IH51" s="403">
        <f t="shared" si="168"/>
      </c>
      <c r="II51" s="403">
        <f t="shared" si="169"/>
      </c>
      <c r="IJ51" s="403">
        <f t="shared" si="170"/>
      </c>
      <c r="IK51" s="403" t="e">
        <f>IF(#REF!="","",#REF!*$AA51)</f>
        <v>#REF!</v>
      </c>
      <c r="IL51" s="403">
        <f t="shared" si="171"/>
      </c>
    </row>
    <row r="52" spans="3:246" ht="12.75">
      <c r="C52" s="783">
        <v>4</v>
      </c>
      <c r="D52" s="783" t="s">
        <v>256</v>
      </c>
      <c r="E52" s="262" t="s">
        <v>372</v>
      </c>
      <c r="F52" s="228"/>
      <c r="G52" s="539"/>
      <c r="H52" s="539"/>
      <c r="I52" s="539"/>
      <c r="J52" s="612"/>
      <c r="K52" s="618"/>
      <c r="L52" s="618"/>
      <c r="M52" s="612"/>
      <c r="N52" s="612"/>
      <c r="O52" s="619"/>
      <c r="P52" s="620"/>
      <c r="Q52" s="539">
        <v>1</v>
      </c>
      <c r="R52" s="539">
        <v>8</v>
      </c>
      <c r="S52" s="613">
        <v>0</v>
      </c>
      <c r="T52" s="620"/>
      <c r="U52" s="539"/>
      <c r="V52" s="539"/>
      <c r="W52" s="539"/>
      <c r="X52" s="620"/>
      <c r="Y52" s="611"/>
      <c r="Z52" s="611"/>
      <c r="AA52" s="611"/>
      <c r="AB52" s="754">
        <f t="shared" si="67"/>
      </c>
      <c r="AC52" s="755">
        <f t="shared" si="68"/>
      </c>
      <c r="AD52" s="754">
        <f t="shared" si="69"/>
      </c>
      <c r="AE52" s="710"/>
      <c r="AF52" s="714"/>
      <c r="AG52" s="710"/>
      <c r="AH52" s="714"/>
      <c r="AI52" s="710"/>
      <c r="AJ52" s="714"/>
      <c r="AK52" s="610"/>
      <c r="AL52" s="620"/>
      <c r="AM52" s="615"/>
      <c r="AN52" s="615"/>
      <c r="AO52" s="615"/>
      <c r="AP52" s="615"/>
      <c r="AQ52" s="615"/>
      <c r="AR52" s="615"/>
      <c r="AS52" s="615"/>
      <c r="AT52" s="615"/>
      <c r="AU52" s="615"/>
      <c r="AV52" s="615"/>
      <c r="AW52" s="615"/>
      <c r="AX52" s="615"/>
      <c r="AY52" s="615"/>
      <c r="AZ52" s="615"/>
      <c r="BA52" s="615"/>
      <c r="BB52" s="615"/>
      <c r="BC52" s="615"/>
      <c r="BD52" s="615"/>
      <c r="BE52" s="611"/>
      <c r="BF52" s="620"/>
      <c r="BG52" s="615"/>
      <c r="BH52" s="615"/>
      <c r="BI52" s="615"/>
      <c r="BJ52" s="615"/>
      <c r="BK52" s="615"/>
      <c r="BL52" s="615"/>
      <c r="BM52" s="615"/>
      <c r="BN52" s="615"/>
      <c r="BO52" s="615"/>
      <c r="BP52" s="611"/>
      <c r="BQ52" s="620"/>
      <c r="BR52" s="615"/>
      <c r="BS52" s="615"/>
      <c r="BT52" s="615"/>
      <c r="BU52" s="615"/>
      <c r="BV52" s="615"/>
      <c r="BW52" s="615"/>
      <c r="BX52" s="615"/>
      <c r="BY52" s="615"/>
      <c r="BZ52" s="615"/>
      <c r="CA52" s="615"/>
      <c r="CB52" s="615"/>
      <c r="CC52" s="615"/>
      <c r="CD52" s="615"/>
      <c r="CE52" s="615"/>
      <c r="CF52" s="679"/>
      <c r="CG52" s="620"/>
      <c r="CH52" s="615"/>
      <c r="CI52" s="615"/>
      <c r="CJ52" s="615"/>
      <c r="CK52" s="611"/>
      <c r="CL52" s="620"/>
      <c r="CM52" s="615"/>
      <c r="CN52" s="615"/>
      <c r="CO52" s="615"/>
      <c r="CP52" s="615"/>
      <c r="CQ52" s="615"/>
      <c r="CR52" s="616"/>
      <c r="CS52" s="615"/>
      <c r="CT52" s="615"/>
      <c r="CU52" s="616"/>
      <c r="CV52" s="705"/>
      <c r="CW52" s="620"/>
      <c r="CX52" s="615"/>
      <c r="CY52" s="722"/>
      <c r="CZ52" s="615"/>
      <c r="DA52" s="611"/>
      <c r="DB52" s="620"/>
      <c r="DC52" s="615"/>
      <c r="DD52" s="615"/>
      <c r="DE52" s="647"/>
      <c r="DF52" s="615"/>
      <c r="DG52" s="615"/>
      <c r="DH52" s="615"/>
      <c r="DI52" s="615"/>
      <c r="DJ52" s="647"/>
      <c r="DK52" s="615"/>
      <c r="DL52" s="615"/>
      <c r="DM52" s="615"/>
      <c r="DN52" s="615"/>
      <c r="DO52" s="615"/>
      <c r="DP52" s="615"/>
      <c r="DQ52" s="611"/>
      <c r="DR52" s="615"/>
      <c r="DS52" s="615"/>
      <c r="DT52" s="611"/>
      <c r="DU52" s="712"/>
      <c r="DV52" s="730"/>
      <c r="DW52" s="730"/>
      <c r="DX52" s="730"/>
      <c r="DY52" s="730"/>
      <c r="DZ52" s="728"/>
      <c r="EA52" s="730"/>
      <c r="EB52" s="730"/>
      <c r="EC52" s="730"/>
      <c r="ED52" s="730"/>
      <c r="EE52" s="729"/>
      <c r="EF52" s="730"/>
      <c r="EG52" s="730"/>
      <c r="EH52" s="730"/>
      <c r="EI52" s="730"/>
      <c r="EJ52" s="728"/>
      <c r="EK52" s="730"/>
      <c r="EL52" s="730"/>
      <c r="EM52" s="730"/>
      <c r="EN52" s="730"/>
      <c r="EO52" s="729"/>
      <c r="EP52" s="730"/>
      <c r="EQ52" s="730"/>
      <c r="ER52" s="730"/>
      <c r="ES52" s="730"/>
      <c r="ET52" s="728"/>
      <c r="EU52" s="730"/>
      <c r="EV52" s="730"/>
      <c r="EW52" s="730"/>
      <c r="EX52" s="730"/>
      <c r="EY52" s="729"/>
      <c r="EZ52" s="730"/>
      <c r="FA52" s="730"/>
      <c r="FB52" s="730"/>
      <c r="FC52" s="730"/>
      <c r="FD52" s="728"/>
      <c r="FE52" s="730"/>
      <c r="FF52" s="730"/>
      <c r="FG52" s="730"/>
      <c r="FH52" s="730"/>
      <c r="FI52" s="729"/>
      <c r="FJ52" s="730"/>
      <c r="FK52" s="730"/>
      <c r="FL52" s="730"/>
      <c r="FM52" s="730"/>
      <c r="FN52" s="728"/>
      <c r="FO52" s="730"/>
      <c r="FP52" s="730"/>
      <c r="FQ52" s="730"/>
      <c r="FR52" s="730"/>
      <c r="FS52" s="729"/>
      <c r="FT52" s="730"/>
      <c r="FU52" s="730"/>
      <c r="FV52" s="712"/>
      <c r="FW52" s="709" t="str">
        <f t="shared" si="59"/>
        <v>- -</v>
      </c>
      <c r="FX52" s="709" t="str">
        <f t="shared" si="113"/>
        <v>- -</v>
      </c>
      <c r="FY52" s="615"/>
      <c r="FZ52" s="611"/>
      <c r="GA52" s="620"/>
      <c r="GB52" s="539"/>
      <c r="GC52" s="265"/>
      <c r="GE52" s="228"/>
      <c r="GF52" s="403">
        <f t="shared" si="114"/>
      </c>
      <c r="GG52" s="403">
        <f t="shared" si="115"/>
      </c>
      <c r="GH52" s="403">
        <f t="shared" si="116"/>
      </c>
      <c r="GI52" s="403">
        <f t="shared" si="117"/>
      </c>
      <c r="GJ52" s="403">
        <f t="shared" si="118"/>
      </c>
      <c r="GK52" s="403">
        <f t="shared" si="119"/>
      </c>
      <c r="GL52" s="403">
        <f t="shared" si="120"/>
      </c>
      <c r="GM52" s="403">
        <f t="shared" si="121"/>
      </c>
      <c r="GN52" s="403">
        <f t="shared" si="122"/>
      </c>
      <c r="GO52" s="403">
        <f t="shared" si="123"/>
      </c>
      <c r="GP52" s="403">
        <f t="shared" si="124"/>
      </c>
      <c r="GQ52" s="403">
        <f t="shared" si="125"/>
      </c>
      <c r="GR52" s="403">
        <f t="shared" si="126"/>
      </c>
      <c r="GS52" s="403">
        <f t="shared" si="127"/>
      </c>
      <c r="GT52" s="403">
        <f t="shared" si="128"/>
      </c>
      <c r="GU52" s="403">
        <f t="shared" si="129"/>
      </c>
      <c r="GV52" s="403">
        <f t="shared" si="130"/>
      </c>
      <c r="GW52" s="403">
        <f t="shared" si="131"/>
      </c>
      <c r="GX52" s="403">
        <f t="shared" si="132"/>
      </c>
      <c r="GY52" s="403">
        <f t="shared" si="133"/>
      </c>
      <c r="GZ52" s="403">
        <f t="shared" si="134"/>
      </c>
      <c r="HA52" s="403">
        <f t="shared" si="135"/>
      </c>
      <c r="HB52" s="403">
        <f t="shared" si="136"/>
      </c>
      <c r="HC52" s="403">
        <f t="shared" si="137"/>
      </c>
      <c r="HD52" s="403">
        <f t="shared" si="138"/>
      </c>
      <c r="HE52" s="403">
        <f t="shared" si="139"/>
      </c>
      <c r="HF52" s="403">
        <f t="shared" si="140"/>
      </c>
      <c r="HG52" s="403">
        <f t="shared" si="141"/>
      </c>
      <c r="HH52" s="403">
        <f t="shared" si="142"/>
      </c>
      <c r="HI52" s="403">
        <f t="shared" si="143"/>
      </c>
      <c r="HJ52" s="403">
        <f t="shared" si="144"/>
      </c>
      <c r="HK52" s="403">
        <f t="shared" si="145"/>
      </c>
      <c r="HL52" s="403">
        <f t="shared" si="146"/>
      </c>
      <c r="HM52" s="403">
        <f t="shared" si="147"/>
      </c>
      <c r="HN52" s="403">
        <f t="shared" si="148"/>
      </c>
      <c r="HO52" s="403">
        <f t="shared" si="149"/>
      </c>
      <c r="HP52" s="403">
        <f t="shared" si="150"/>
      </c>
      <c r="HQ52" s="403">
        <f t="shared" si="151"/>
      </c>
      <c r="HR52" s="403">
        <f t="shared" si="152"/>
      </c>
      <c r="HS52" s="403">
        <f t="shared" si="153"/>
      </c>
      <c r="HT52" s="403">
        <f t="shared" si="154"/>
      </c>
      <c r="HU52" s="403">
        <f t="shared" si="155"/>
      </c>
      <c r="HV52" s="403">
        <f t="shared" si="156"/>
      </c>
      <c r="HW52" s="403">
        <f t="shared" si="157"/>
      </c>
      <c r="HX52" s="403">
        <f t="shared" si="158"/>
      </c>
      <c r="HY52" s="403">
        <f t="shared" si="159"/>
      </c>
      <c r="HZ52" s="403">
        <f t="shared" si="160"/>
      </c>
      <c r="IA52" s="403">
        <f t="shared" si="161"/>
      </c>
      <c r="IB52" s="403">
        <f t="shared" si="162"/>
      </c>
      <c r="IC52" s="403">
        <f t="shared" si="163"/>
      </c>
      <c r="ID52" s="403">
        <f t="shared" si="164"/>
      </c>
      <c r="IE52" s="403">
        <f t="shared" si="165"/>
      </c>
      <c r="IF52" s="403">
        <f t="shared" si="166"/>
      </c>
      <c r="IG52" s="403">
        <f t="shared" si="167"/>
      </c>
      <c r="IH52" s="403">
        <f t="shared" si="168"/>
      </c>
      <c r="II52" s="403">
        <f t="shared" si="169"/>
      </c>
      <c r="IJ52" s="403">
        <f t="shared" si="170"/>
      </c>
      <c r="IK52" s="403" t="e">
        <f>IF(#REF!="","",#REF!*$AA52)</f>
        <v>#REF!</v>
      </c>
      <c r="IL52" s="403">
        <f t="shared" si="171"/>
      </c>
    </row>
    <row r="53" spans="3:246" ht="12.75">
      <c r="C53" s="783">
        <v>4</v>
      </c>
      <c r="D53" s="806" t="s">
        <v>939</v>
      </c>
      <c r="E53" s="262" t="s">
        <v>372</v>
      </c>
      <c r="F53" s="229"/>
      <c r="G53" s="630"/>
      <c r="H53" s="630"/>
      <c r="I53" s="713"/>
      <c r="J53" s="613"/>
      <c r="K53" s="625"/>
      <c r="L53" s="625"/>
      <c r="M53" s="613"/>
      <c r="N53" s="613"/>
      <c r="O53" s="610"/>
      <c r="P53" s="611"/>
      <c r="Q53" s="613">
        <v>0</v>
      </c>
      <c r="R53" s="630">
        <v>4</v>
      </c>
      <c r="S53" s="613">
        <v>0</v>
      </c>
      <c r="T53" s="611"/>
      <c r="U53" s="630">
        <v>1</v>
      </c>
      <c r="V53" s="630">
        <v>3</v>
      </c>
      <c r="W53" s="713">
        <v>1</v>
      </c>
      <c r="X53" s="611"/>
      <c r="Y53" s="611">
        <v>261</v>
      </c>
      <c r="Z53" s="614"/>
      <c r="AA53" s="611">
        <v>30</v>
      </c>
      <c r="AB53" s="754">
        <f t="shared" si="67"/>
        <v>11</v>
      </c>
      <c r="AC53" s="755">
        <f t="shared" si="68"/>
        <v>0.11494252873563218</v>
      </c>
      <c r="AD53" s="754">
        <f t="shared" si="69"/>
        <v>5</v>
      </c>
      <c r="AE53" s="710"/>
      <c r="AF53" s="714"/>
      <c r="AG53" s="710"/>
      <c r="AH53" s="714"/>
      <c r="AI53" s="710"/>
      <c r="AJ53" s="714"/>
      <c r="AK53" s="610"/>
      <c r="AL53" s="611"/>
      <c r="AM53" s="615"/>
      <c r="AN53" s="615"/>
      <c r="AO53" s="615"/>
      <c r="AP53" s="615"/>
      <c r="AQ53" s="615"/>
      <c r="AR53" s="615"/>
      <c r="AS53" s="615"/>
      <c r="AT53" s="615"/>
      <c r="AU53" s="615"/>
      <c r="AV53" s="615"/>
      <c r="AW53" s="615"/>
      <c r="AX53" s="615"/>
      <c r="AY53" s="615"/>
      <c r="AZ53" s="615"/>
      <c r="BA53" s="615"/>
      <c r="BB53" s="615"/>
      <c r="BC53" s="615"/>
      <c r="BD53" s="615"/>
      <c r="BE53" s="611"/>
      <c r="BF53" s="611"/>
      <c r="BG53" s="615"/>
      <c r="BH53" s="615"/>
      <c r="BI53" s="615"/>
      <c r="BJ53" s="615"/>
      <c r="BK53" s="615"/>
      <c r="BL53" s="615"/>
      <c r="BM53" s="615"/>
      <c r="BN53" s="615"/>
      <c r="BO53" s="615"/>
      <c r="BP53" s="611"/>
      <c r="BQ53" s="611"/>
      <c r="BR53" s="615"/>
      <c r="BS53" s="615"/>
      <c r="BT53" s="615"/>
      <c r="BU53" s="615"/>
      <c r="BV53" s="615"/>
      <c r="BW53" s="615"/>
      <c r="BX53" s="615"/>
      <c r="BY53" s="615"/>
      <c r="BZ53" s="615"/>
      <c r="CA53" s="615"/>
      <c r="CB53" s="615"/>
      <c r="CC53" s="615"/>
      <c r="CD53" s="615"/>
      <c r="CE53" s="615"/>
      <c r="CF53" s="679"/>
      <c r="CG53" s="611"/>
      <c r="CH53" s="615"/>
      <c r="CI53" s="615"/>
      <c r="CJ53" s="615"/>
      <c r="CK53" s="611"/>
      <c r="CL53" s="611"/>
      <c r="CM53" s="615"/>
      <c r="CN53" s="615"/>
      <c r="CO53" s="615"/>
      <c r="CP53" s="615"/>
      <c r="CQ53" s="616"/>
      <c r="CR53" s="616"/>
      <c r="CS53" s="615"/>
      <c r="CT53" s="616"/>
      <c r="CU53" s="616"/>
      <c r="CV53" s="705"/>
      <c r="CW53" s="611"/>
      <c r="CX53" s="612"/>
      <c r="CY53" s="722"/>
      <c r="CZ53" s="615"/>
      <c r="DA53" s="611"/>
      <c r="DB53" s="611"/>
      <c r="DC53" s="615"/>
      <c r="DD53" s="615"/>
      <c r="DE53" s="647"/>
      <c r="DF53" s="615"/>
      <c r="DG53" s="615"/>
      <c r="DH53" s="615"/>
      <c r="DI53" s="615"/>
      <c r="DJ53" s="647"/>
      <c r="DK53" s="615"/>
      <c r="DL53" s="615"/>
      <c r="DM53" s="615"/>
      <c r="DN53" s="615"/>
      <c r="DO53" s="615"/>
      <c r="DP53" s="615"/>
      <c r="DQ53" s="611"/>
      <c r="DR53" s="612"/>
      <c r="DS53" s="615"/>
      <c r="DT53" s="611"/>
      <c r="DU53" s="712"/>
      <c r="DV53" s="730"/>
      <c r="DW53" s="730"/>
      <c r="DX53" s="730"/>
      <c r="DY53" s="730"/>
      <c r="DZ53" s="728"/>
      <c r="EA53" s="730"/>
      <c r="EB53" s="730"/>
      <c r="EC53" s="730"/>
      <c r="ED53" s="730"/>
      <c r="EE53" s="729"/>
      <c r="EF53" s="730"/>
      <c r="EG53" s="730"/>
      <c r="EH53" s="730"/>
      <c r="EI53" s="730"/>
      <c r="EJ53" s="728"/>
      <c r="EK53" s="730"/>
      <c r="EL53" s="730"/>
      <c r="EM53" s="730"/>
      <c r="EN53" s="730"/>
      <c r="EO53" s="729"/>
      <c r="EP53" s="730"/>
      <c r="EQ53" s="730"/>
      <c r="ER53" s="730"/>
      <c r="ES53" s="730"/>
      <c r="ET53" s="728"/>
      <c r="EU53" s="730"/>
      <c r="EV53" s="730"/>
      <c r="EW53" s="730"/>
      <c r="EX53" s="730"/>
      <c r="EY53" s="729"/>
      <c r="EZ53" s="730"/>
      <c r="FA53" s="730"/>
      <c r="FB53" s="730"/>
      <c r="FC53" s="730"/>
      <c r="FD53" s="728"/>
      <c r="FE53" s="730"/>
      <c r="FF53" s="730"/>
      <c r="FG53" s="730"/>
      <c r="FH53" s="730"/>
      <c r="FI53" s="729"/>
      <c r="FJ53" s="730"/>
      <c r="FK53" s="730"/>
      <c r="FL53" s="730"/>
      <c r="FM53" s="730"/>
      <c r="FN53" s="728"/>
      <c r="FO53" s="730"/>
      <c r="FP53" s="730"/>
      <c r="FQ53" s="730"/>
      <c r="FR53" s="730"/>
      <c r="FS53" s="729"/>
      <c r="FT53" s="730"/>
      <c r="FU53" s="730"/>
      <c r="FV53" s="712"/>
      <c r="FW53" s="709" t="str">
        <f t="shared" si="59"/>
        <v>- -</v>
      </c>
      <c r="FX53" s="709" t="str">
        <f t="shared" si="113"/>
        <v>- -</v>
      </c>
      <c r="FY53" s="615"/>
      <c r="FZ53" s="611"/>
      <c r="GA53" s="611"/>
      <c r="GB53" s="539"/>
      <c r="GC53" s="265"/>
      <c r="GE53" s="229"/>
      <c r="GF53" s="403">
        <f t="shared" si="114"/>
      </c>
      <c r="GG53" s="403">
        <f t="shared" si="115"/>
      </c>
      <c r="GH53" s="403">
        <f t="shared" si="116"/>
      </c>
      <c r="GI53" s="403">
        <f t="shared" si="117"/>
      </c>
      <c r="GJ53" s="403">
        <f t="shared" si="118"/>
      </c>
      <c r="GK53" s="403">
        <f t="shared" si="119"/>
      </c>
      <c r="GL53" s="403">
        <f t="shared" si="120"/>
      </c>
      <c r="GM53" s="403">
        <f t="shared" si="121"/>
      </c>
      <c r="GN53" s="403">
        <f t="shared" si="122"/>
      </c>
      <c r="GO53" s="403">
        <f t="shared" si="123"/>
      </c>
      <c r="GP53" s="403">
        <f t="shared" si="124"/>
      </c>
      <c r="GQ53" s="403">
        <f t="shared" si="125"/>
      </c>
      <c r="GR53" s="403">
        <f t="shared" si="126"/>
      </c>
      <c r="GS53" s="403">
        <f t="shared" si="127"/>
      </c>
      <c r="GT53" s="403">
        <f t="shared" si="128"/>
      </c>
      <c r="GU53" s="403">
        <f t="shared" si="129"/>
      </c>
      <c r="GV53" s="403">
        <f t="shared" si="130"/>
      </c>
      <c r="GW53" s="403">
        <f t="shared" si="131"/>
      </c>
      <c r="GX53" s="403">
        <f t="shared" si="132"/>
      </c>
      <c r="GY53" s="403">
        <f t="shared" si="133"/>
      </c>
      <c r="GZ53" s="403">
        <f t="shared" si="134"/>
      </c>
      <c r="HA53" s="403">
        <f t="shared" si="135"/>
      </c>
      <c r="HB53" s="403">
        <f t="shared" si="136"/>
      </c>
      <c r="HC53" s="403">
        <f t="shared" si="137"/>
      </c>
      <c r="HD53" s="403">
        <f t="shared" si="138"/>
      </c>
      <c r="HE53" s="403">
        <f t="shared" si="139"/>
      </c>
      <c r="HF53" s="403">
        <f t="shared" si="140"/>
      </c>
      <c r="HG53" s="403">
        <f t="shared" si="141"/>
      </c>
      <c r="HH53" s="403">
        <f t="shared" si="142"/>
      </c>
      <c r="HI53" s="403">
        <f t="shared" si="143"/>
      </c>
      <c r="HJ53" s="403">
        <f t="shared" si="144"/>
      </c>
      <c r="HK53" s="403">
        <f t="shared" si="145"/>
      </c>
      <c r="HL53" s="403">
        <f t="shared" si="146"/>
      </c>
      <c r="HM53" s="403">
        <f t="shared" si="147"/>
      </c>
      <c r="HN53" s="403">
        <f t="shared" si="148"/>
      </c>
      <c r="HO53" s="403">
        <f t="shared" si="149"/>
      </c>
      <c r="HP53" s="403">
        <f t="shared" si="150"/>
      </c>
      <c r="HQ53" s="403">
        <f t="shared" si="151"/>
      </c>
      <c r="HR53" s="403">
        <f t="shared" si="152"/>
      </c>
      <c r="HS53" s="403">
        <f t="shared" si="153"/>
      </c>
      <c r="HT53" s="403">
        <f t="shared" si="154"/>
      </c>
      <c r="HU53" s="403">
        <f t="shared" si="155"/>
      </c>
      <c r="HV53" s="403">
        <f t="shared" si="156"/>
      </c>
      <c r="HW53" s="403">
        <f t="shared" si="157"/>
      </c>
      <c r="HX53" s="403">
        <f t="shared" si="158"/>
      </c>
      <c r="HY53" s="403">
        <f t="shared" si="159"/>
      </c>
      <c r="HZ53" s="403">
        <f t="shared" si="160"/>
      </c>
      <c r="IA53" s="403">
        <f t="shared" si="161"/>
      </c>
      <c r="IB53" s="403">
        <f t="shared" si="162"/>
      </c>
      <c r="IC53" s="403">
        <f t="shared" si="163"/>
      </c>
      <c r="ID53" s="403">
        <f t="shared" si="164"/>
      </c>
      <c r="IE53" s="403">
        <f t="shared" si="165"/>
      </c>
      <c r="IF53" s="403">
        <f t="shared" si="166"/>
      </c>
      <c r="IG53" s="403">
        <f t="shared" si="167"/>
      </c>
      <c r="IH53" s="403">
        <f t="shared" si="168"/>
      </c>
      <c r="II53" s="403">
        <f t="shared" si="169"/>
      </c>
      <c r="IJ53" s="403">
        <f t="shared" si="170"/>
      </c>
      <c r="IK53" s="403" t="e">
        <f>IF(#REF!="","",#REF!*$AA53)</f>
        <v>#REF!</v>
      </c>
      <c r="IL53" s="403">
        <f t="shared" si="171"/>
      </c>
    </row>
    <row r="54" spans="3:246" ht="12.75">
      <c r="C54" s="783">
        <v>4</v>
      </c>
      <c r="D54" s="783" t="s">
        <v>259</v>
      </c>
      <c r="E54" s="262" t="s">
        <v>372</v>
      </c>
      <c r="F54" s="229"/>
      <c r="G54" s="539"/>
      <c r="H54" s="539"/>
      <c r="I54" s="539"/>
      <c r="J54" s="612"/>
      <c r="K54" s="618"/>
      <c r="L54" s="618"/>
      <c r="M54" s="612"/>
      <c r="N54" s="612"/>
      <c r="O54" s="610"/>
      <c r="P54" s="611"/>
      <c r="Q54" s="613">
        <v>0</v>
      </c>
      <c r="R54" s="626">
        <v>2</v>
      </c>
      <c r="S54" s="613">
        <v>0</v>
      </c>
      <c r="T54" s="611"/>
      <c r="U54" s="539"/>
      <c r="V54" s="539"/>
      <c r="W54" s="539"/>
      <c r="X54" s="611"/>
      <c r="Y54" s="611"/>
      <c r="Z54" s="611"/>
      <c r="AA54" s="611"/>
      <c r="AB54" s="754">
        <f t="shared" si="67"/>
      </c>
      <c r="AC54" s="755">
        <f t="shared" si="68"/>
      </c>
      <c r="AD54" s="754">
        <f t="shared" si="69"/>
      </c>
      <c r="AE54" s="710"/>
      <c r="AF54" s="714"/>
      <c r="AG54" s="710"/>
      <c r="AH54" s="714"/>
      <c r="AI54" s="710"/>
      <c r="AJ54" s="714"/>
      <c r="AK54" s="610"/>
      <c r="AL54" s="611"/>
      <c r="AM54" s="615"/>
      <c r="AN54" s="615"/>
      <c r="AO54" s="615"/>
      <c r="AP54" s="615"/>
      <c r="AQ54" s="615"/>
      <c r="AR54" s="615"/>
      <c r="AS54" s="615"/>
      <c r="AT54" s="615"/>
      <c r="AU54" s="615"/>
      <c r="AV54" s="615"/>
      <c r="AW54" s="615"/>
      <c r="AX54" s="615"/>
      <c r="AY54" s="615"/>
      <c r="AZ54" s="615"/>
      <c r="BA54" s="615"/>
      <c r="BB54" s="615"/>
      <c r="BC54" s="615"/>
      <c r="BD54" s="615"/>
      <c r="BE54" s="611"/>
      <c r="BF54" s="611"/>
      <c r="BG54" s="615"/>
      <c r="BH54" s="615"/>
      <c r="BI54" s="615"/>
      <c r="BJ54" s="615"/>
      <c r="BK54" s="615"/>
      <c r="BL54" s="615"/>
      <c r="BM54" s="615"/>
      <c r="BN54" s="615"/>
      <c r="BO54" s="615"/>
      <c r="BP54" s="611"/>
      <c r="BQ54" s="611"/>
      <c r="BR54" s="615"/>
      <c r="BS54" s="615"/>
      <c r="BT54" s="615"/>
      <c r="BU54" s="615"/>
      <c r="BV54" s="615"/>
      <c r="BW54" s="615"/>
      <c r="BX54" s="615"/>
      <c r="BY54" s="615"/>
      <c r="BZ54" s="615"/>
      <c r="CA54" s="615"/>
      <c r="CB54" s="615"/>
      <c r="CC54" s="615"/>
      <c r="CD54" s="615"/>
      <c r="CE54" s="615"/>
      <c r="CF54" s="679"/>
      <c r="CG54" s="611"/>
      <c r="CH54" s="615"/>
      <c r="CI54" s="615"/>
      <c r="CJ54" s="615"/>
      <c r="CK54" s="611"/>
      <c r="CL54" s="611"/>
      <c r="CM54" s="615"/>
      <c r="CN54" s="615"/>
      <c r="CO54" s="615"/>
      <c r="CP54" s="615"/>
      <c r="CQ54" s="615"/>
      <c r="CR54" s="616"/>
      <c r="CS54" s="615"/>
      <c r="CT54" s="615"/>
      <c r="CU54" s="616"/>
      <c r="CV54" s="705"/>
      <c r="CW54" s="611"/>
      <c r="CX54" s="615"/>
      <c r="CY54" s="722"/>
      <c r="CZ54" s="615"/>
      <c r="DA54" s="611"/>
      <c r="DB54" s="611"/>
      <c r="DC54" s="615"/>
      <c r="DD54" s="615"/>
      <c r="DE54" s="647"/>
      <c r="DF54" s="615"/>
      <c r="DG54" s="615"/>
      <c r="DH54" s="615"/>
      <c r="DI54" s="615"/>
      <c r="DJ54" s="647"/>
      <c r="DK54" s="615"/>
      <c r="DL54" s="615"/>
      <c r="DM54" s="615"/>
      <c r="DN54" s="615"/>
      <c r="DO54" s="615"/>
      <c r="DP54" s="615"/>
      <c r="DQ54" s="611"/>
      <c r="DR54" s="615"/>
      <c r="DS54" s="615"/>
      <c r="DT54" s="611"/>
      <c r="DU54" s="712"/>
      <c r="DV54" s="730"/>
      <c r="DW54" s="730"/>
      <c r="DX54" s="730"/>
      <c r="DY54" s="730"/>
      <c r="DZ54" s="728"/>
      <c r="EA54" s="730"/>
      <c r="EB54" s="730"/>
      <c r="EC54" s="730"/>
      <c r="ED54" s="730"/>
      <c r="EE54" s="729"/>
      <c r="EF54" s="730"/>
      <c r="EG54" s="730"/>
      <c r="EH54" s="730"/>
      <c r="EI54" s="730"/>
      <c r="EJ54" s="728"/>
      <c r="EK54" s="730"/>
      <c r="EL54" s="730"/>
      <c r="EM54" s="730"/>
      <c r="EN54" s="730"/>
      <c r="EO54" s="729"/>
      <c r="EP54" s="730"/>
      <c r="EQ54" s="730"/>
      <c r="ER54" s="730"/>
      <c r="ES54" s="730"/>
      <c r="ET54" s="728"/>
      <c r="EU54" s="730"/>
      <c r="EV54" s="730"/>
      <c r="EW54" s="730"/>
      <c r="EX54" s="730"/>
      <c r="EY54" s="729"/>
      <c r="EZ54" s="730"/>
      <c r="FA54" s="730"/>
      <c r="FB54" s="730"/>
      <c r="FC54" s="730"/>
      <c r="FD54" s="728"/>
      <c r="FE54" s="730"/>
      <c r="FF54" s="730"/>
      <c r="FG54" s="730"/>
      <c r="FH54" s="730"/>
      <c r="FI54" s="729"/>
      <c r="FJ54" s="730"/>
      <c r="FK54" s="730"/>
      <c r="FL54" s="730"/>
      <c r="FM54" s="730"/>
      <c r="FN54" s="728"/>
      <c r="FO54" s="730"/>
      <c r="FP54" s="730"/>
      <c r="FQ54" s="730"/>
      <c r="FR54" s="730"/>
      <c r="FS54" s="729"/>
      <c r="FT54" s="730"/>
      <c r="FU54" s="730"/>
      <c r="FV54" s="712"/>
      <c r="FW54" s="709" t="str">
        <f t="shared" si="59"/>
        <v>- -</v>
      </c>
      <c r="FX54" s="709" t="str">
        <f t="shared" si="113"/>
        <v>- -</v>
      </c>
      <c r="FY54" s="615"/>
      <c r="FZ54" s="611"/>
      <c r="GA54" s="611"/>
      <c r="GB54" s="539"/>
      <c r="GC54" s="265"/>
      <c r="GE54" s="229"/>
      <c r="GF54" s="403">
        <f t="shared" si="114"/>
      </c>
      <c r="GG54" s="403">
        <f t="shared" si="115"/>
      </c>
      <c r="GH54" s="403">
        <f t="shared" si="116"/>
      </c>
      <c r="GI54" s="403">
        <f t="shared" si="117"/>
      </c>
      <c r="GJ54" s="403">
        <f t="shared" si="118"/>
      </c>
      <c r="GK54" s="403">
        <f t="shared" si="119"/>
      </c>
      <c r="GL54" s="403">
        <f t="shared" si="120"/>
      </c>
      <c r="GM54" s="403">
        <f t="shared" si="121"/>
      </c>
      <c r="GN54" s="403">
        <f t="shared" si="122"/>
      </c>
      <c r="GO54" s="403">
        <f t="shared" si="123"/>
      </c>
      <c r="GP54" s="403">
        <f t="shared" si="124"/>
      </c>
      <c r="GQ54" s="403">
        <f t="shared" si="125"/>
      </c>
      <c r="GR54" s="403">
        <f t="shared" si="126"/>
      </c>
      <c r="GS54" s="403">
        <f t="shared" si="127"/>
      </c>
      <c r="GT54" s="403">
        <f t="shared" si="128"/>
      </c>
      <c r="GU54" s="403">
        <f t="shared" si="129"/>
      </c>
      <c r="GV54" s="403">
        <f t="shared" si="130"/>
      </c>
      <c r="GW54" s="403">
        <f t="shared" si="131"/>
      </c>
      <c r="GX54" s="403">
        <f t="shared" si="132"/>
      </c>
      <c r="GY54" s="403">
        <f t="shared" si="133"/>
      </c>
      <c r="GZ54" s="403">
        <f t="shared" si="134"/>
      </c>
      <c r="HA54" s="403">
        <f t="shared" si="135"/>
      </c>
      <c r="HB54" s="403">
        <f t="shared" si="136"/>
      </c>
      <c r="HC54" s="403">
        <f t="shared" si="137"/>
      </c>
      <c r="HD54" s="403">
        <f t="shared" si="138"/>
      </c>
      <c r="HE54" s="403">
        <f t="shared" si="139"/>
      </c>
      <c r="HF54" s="403">
        <f t="shared" si="140"/>
      </c>
      <c r="HG54" s="403">
        <f t="shared" si="141"/>
      </c>
      <c r="HH54" s="403">
        <f t="shared" si="142"/>
      </c>
      <c r="HI54" s="403">
        <f t="shared" si="143"/>
      </c>
      <c r="HJ54" s="403">
        <f t="shared" si="144"/>
      </c>
      <c r="HK54" s="403">
        <f t="shared" si="145"/>
      </c>
      <c r="HL54" s="403">
        <f t="shared" si="146"/>
      </c>
      <c r="HM54" s="403">
        <f t="shared" si="147"/>
      </c>
      <c r="HN54" s="403">
        <f t="shared" si="148"/>
      </c>
      <c r="HO54" s="403">
        <f t="shared" si="149"/>
      </c>
      <c r="HP54" s="403">
        <f t="shared" si="150"/>
      </c>
      <c r="HQ54" s="403">
        <f t="shared" si="151"/>
      </c>
      <c r="HR54" s="403">
        <f t="shared" si="152"/>
      </c>
      <c r="HS54" s="403">
        <f t="shared" si="153"/>
      </c>
      <c r="HT54" s="403">
        <f t="shared" si="154"/>
      </c>
      <c r="HU54" s="403">
        <f t="shared" si="155"/>
      </c>
      <c r="HV54" s="403">
        <f t="shared" si="156"/>
      </c>
      <c r="HW54" s="403">
        <f t="shared" si="157"/>
      </c>
      <c r="HX54" s="403">
        <f t="shared" si="158"/>
      </c>
      <c r="HY54" s="403">
        <f t="shared" si="159"/>
      </c>
      <c r="HZ54" s="403">
        <f t="shared" si="160"/>
      </c>
      <c r="IA54" s="403">
        <f t="shared" si="161"/>
      </c>
      <c r="IB54" s="403">
        <f t="shared" si="162"/>
      </c>
      <c r="IC54" s="403">
        <f t="shared" si="163"/>
      </c>
      <c r="ID54" s="403">
        <f t="shared" si="164"/>
      </c>
      <c r="IE54" s="403">
        <f t="shared" si="165"/>
      </c>
      <c r="IF54" s="403">
        <f t="shared" si="166"/>
      </c>
      <c r="IG54" s="403">
        <f t="shared" si="167"/>
      </c>
      <c r="IH54" s="403">
        <f t="shared" si="168"/>
      </c>
      <c r="II54" s="403">
        <f t="shared" si="169"/>
      </c>
      <c r="IJ54" s="403">
        <f t="shared" si="170"/>
      </c>
      <c r="IK54" s="403" t="e">
        <f>IF(#REF!="","",#REF!*$AA54)</f>
        <v>#REF!</v>
      </c>
      <c r="IL54" s="403">
        <f t="shared" si="171"/>
      </c>
    </row>
    <row r="55" spans="3:246" ht="12.75">
      <c r="C55" s="783">
        <v>4</v>
      </c>
      <c r="D55" s="785" t="s">
        <v>361</v>
      </c>
      <c r="E55" s="262" t="s">
        <v>372</v>
      </c>
      <c r="F55" s="229"/>
      <c r="G55" s="630"/>
      <c r="H55" s="630"/>
      <c r="I55" s="613"/>
      <c r="J55" s="613"/>
      <c r="K55" s="625"/>
      <c r="L55" s="625"/>
      <c r="M55" s="613"/>
      <c r="N55" s="613"/>
      <c r="O55" s="610"/>
      <c r="P55" s="611"/>
      <c r="Q55" s="613"/>
      <c r="R55" s="539">
        <v>1</v>
      </c>
      <c r="S55" s="612">
        <v>1</v>
      </c>
      <c r="T55" s="611"/>
      <c r="U55" s="630">
        <v>1</v>
      </c>
      <c r="V55" s="630">
        <v>1</v>
      </c>
      <c r="W55" s="613">
        <v>0</v>
      </c>
      <c r="X55" s="611"/>
      <c r="Y55" s="611">
        <v>1450</v>
      </c>
      <c r="Z55" s="614">
        <v>20</v>
      </c>
      <c r="AA55" s="611">
        <v>4</v>
      </c>
      <c r="AB55" s="754">
        <f t="shared" si="67"/>
        <v>28</v>
      </c>
      <c r="AC55" s="755">
        <f t="shared" si="68"/>
        <v>0.016551724137931035</v>
      </c>
      <c r="AD55" s="754">
        <f t="shared" si="69"/>
        <v>29</v>
      </c>
      <c r="AE55" s="710"/>
      <c r="AF55" s="714"/>
      <c r="AG55" s="710"/>
      <c r="AH55" s="714"/>
      <c r="AI55" s="710"/>
      <c r="AJ55" s="714"/>
      <c r="AK55" s="611"/>
      <c r="AL55" s="611"/>
      <c r="AM55" s="615"/>
      <c r="AN55" s="615"/>
      <c r="AO55" s="615"/>
      <c r="AP55" s="615"/>
      <c r="AQ55" s="615"/>
      <c r="AR55" s="615"/>
      <c r="AS55" s="615"/>
      <c r="AT55" s="615"/>
      <c r="AU55" s="615"/>
      <c r="AV55" s="615"/>
      <c r="AW55" s="615"/>
      <c r="AX55" s="615"/>
      <c r="AY55" s="615"/>
      <c r="AZ55" s="615"/>
      <c r="BA55" s="615"/>
      <c r="BB55" s="615"/>
      <c r="BC55" s="615"/>
      <c r="BD55" s="615"/>
      <c r="BE55" s="611"/>
      <c r="BF55" s="611"/>
      <c r="BG55" s="615"/>
      <c r="BH55" s="615"/>
      <c r="BI55" s="615"/>
      <c r="BJ55" s="615"/>
      <c r="BK55" s="615"/>
      <c r="BL55" s="615"/>
      <c r="BM55" s="615"/>
      <c r="BN55" s="615"/>
      <c r="BO55" s="615"/>
      <c r="BP55" s="611"/>
      <c r="BQ55" s="611"/>
      <c r="BR55" s="615"/>
      <c r="BS55" s="615"/>
      <c r="BT55" s="615"/>
      <c r="BU55" s="615"/>
      <c r="BV55" s="615"/>
      <c r="BW55" s="615"/>
      <c r="BX55" s="615"/>
      <c r="BY55" s="615"/>
      <c r="BZ55" s="615"/>
      <c r="CA55" s="615"/>
      <c r="CB55" s="615"/>
      <c r="CC55" s="615"/>
      <c r="CD55" s="615"/>
      <c r="CE55" s="615"/>
      <c r="CF55" s="679"/>
      <c r="CG55" s="611"/>
      <c r="CH55" s="615"/>
      <c r="CI55" s="615"/>
      <c r="CJ55" s="615"/>
      <c r="CK55" s="611"/>
      <c r="CL55" s="611"/>
      <c r="CM55" s="615"/>
      <c r="CN55" s="615"/>
      <c r="CO55" s="615"/>
      <c r="CP55" s="615"/>
      <c r="CQ55" s="616"/>
      <c r="CR55" s="616"/>
      <c r="CS55" s="615"/>
      <c r="CT55" s="616"/>
      <c r="CU55" s="616"/>
      <c r="CV55" s="705"/>
      <c r="CW55" s="611"/>
      <c r="CX55" s="612"/>
      <c r="CY55" s="722"/>
      <c r="CZ55" s="615"/>
      <c r="DA55" s="627"/>
      <c r="DB55" s="611"/>
      <c r="DC55" s="615"/>
      <c r="DD55" s="615"/>
      <c r="DE55" s="647"/>
      <c r="DF55" s="615"/>
      <c r="DG55" s="615"/>
      <c r="DH55" s="615"/>
      <c r="DI55" s="615"/>
      <c r="DJ55" s="647"/>
      <c r="DK55" s="615"/>
      <c r="DL55" s="615"/>
      <c r="DM55" s="615"/>
      <c r="DN55" s="615"/>
      <c r="DO55" s="615"/>
      <c r="DP55" s="615"/>
      <c r="DQ55" s="611"/>
      <c r="DR55" s="612"/>
      <c r="DS55" s="615"/>
      <c r="DT55" s="627"/>
      <c r="DU55" s="712"/>
      <c r="DV55" s="730"/>
      <c r="DW55" s="730"/>
      <c r="DX55" s="730"/>
      <c r="DY55" s="730"/>
      <c r="DZ55" s="728"/>
      <c r="EA55" s="730"/>
      <c r="EB55" s="730"/>
      <c r="EC55" s="730"/>
      <c r="ED55" s="730"/>
      <c r="EE55" s="729"/>
      <c r="EF55" s="730"/>
      <c r="EG55" s="730"/>
      <c r="EH55" s="730"/>
      <c r="EI55" s="730"/>
      <c r="EJ55" s="728"/>
      <c r="EK55" s="730"/>
      <c r="EL55" s="730"/>
      <c r="EM55" s="730"/>
      <c r="EN55" s="730"/>
      <c r="EO55" s="729"/>
      <c r="EP55" s="730"/>
      <c r="EQ55" s="730"/>
      <c r="ER55" s="730"/>
      <c r="ES55" s="730"/>
      <c r="ET55" s="728"/>
      <c r="EU55" s="730"/>
      <c r="EV55" s="730"/>
      <c r="EW55" s="730"/>
      <c r="EX55" s="730"/>
      <c r="EY55" s="729"/>
      <c r="EZ55" s="730"/>
      <c r="FA55" s="730"/>
      <c r="FB55" s="730"/>
      <c r="FC55" s="730"/>
      <c r="FD55" s="728"/>
      <c r="FE55" s="730"/>
      <c r="FF55" s="730"/>
      <c r="FG55" s="730"/>
      <c r="FH55" s="730"/>
      <c r="FI55" s="729"/>
      <c r="FJ55" s="730"/>
      <c r="FK55" s="730"/>
      <c r="FL55" s="730"/>
      <c r="FM55" s="730"/>
      <c r="FN55" s="728"/>
      <c r="FO55" s="730"/>
      <c r="FP55" s="730"/>
      <c r="FQ55" s="730"/>
      <c r="FR55" s="730"/>
      <c r="FS55" s="729"/>
      <c r="FT55" s="730"/>
      <c r="FU55" s="730"/>
      <c r="FV55" s="712"/>
      <c r="FW55" s="709" t="str">
        <f t="shared" si="59"/>
        <v>- -</v>
      </c>
      <c r="FX55" s="709" t="str">
        <f t="shared" si="113"/>
        <v>- -</v>
      </c>
      <c r="FY55" s="615"/>
      <c r="FZ55" s="611"/>
      <c r="GA55" s="611"/>
      <c r="GB55" s="539"/>
      <c r="GC55" s="265"/>
      <c r="GE55" s="229"/>
      <c r="GF55" s="403">
        <f t="shared" si="114"/>
      </c>
      <c r="GG55" s="403">
        <f t="shared" si="115"/>
      </c>
      <c r="GH55" s="403">
        <f t="shared" si="116"/>
      </c>
      <c r="GI55" s="403">
        <f t="shared" si="117"/>
      </c>
      <c r="GJ55" s="403">
        <f t="shared" si="118"/>
      </c>
      <c r="GK55" s="403">
        <f t="shared" si="119"/>
      </c>
      <c r="GL55" s="403">
        <f t="shared" si="120"/>
      </c>
      <c r="GM55" s="403">
        <f t="shared" si="121"/>
      </c>
      <c r="GN55" s="403">
        <f t="shared" si="122"/>
      </c>
      <c r="GO55" s="403">
        <f t="shared" si="123"/>
      </c>
      <c r="GP55" s="403">
        <f t="shared" si="124"/>
      </c>
      <c r="GQ55" s="403">
        <f t="shared" si="125"/>
      </c>
      <c r="GR55" s="403">
        <f t="shared" si="126"/>
      </c>
      <c r="GS55" s="403">
        <f t="shared" si="127"/>
      </c>
      <c r="GT55" s="403">
        <f t="shared" si="128"/>
      </c>
      <c r="GU55" s="403">
        <f t="shared" si="129"/>
      </c>
      <c r="GV55" s="403">
        <f t="shared" si="130"/>
      </c>
      <c r="GW55" s="403">
        <f t="shared" si="131"/>
      </c>
      <c r="GX55" s="403">
        <f t="shared" si="132"/>
      </c>
      <c r="GY55" s="403">
        <f t="shared" si="133"/>
      </c>
      <c r="GZ55" s="403">
        <f t="shared" si="134"/>
      </c>
      <c r="HA55" s="403">
        <f t="shared" si="135"/>
      </c>
      <c r="HB55" s="403">
        <f t="shared" si="136"/>
      </c>
      <c r="HC55" s="403">
        <f t="shared" si="137"/>
      </c>
      <c r="HD55" s="403">
        <f t="shared" si="138"/>
      </c>
      <c r="HE55" s="403">
        <f t="shared" si="139"/>
      </c>
      <c r="HF55" s="403">
        <f t="shared" si="140"/>
      </c>
      <c r="HG55" s="403">
        <f t="shared" si="141"/>
      </c>
      <c r="HH55" s="403">
        <f t="shared" si="142"/>
      </c>
      <c r="HI55" s="403">
        <f t="shared" si="143"/>
      </c>
      <c r="HJ55" s="403">
        <f t="shared" si="144"/>
      </c>
      <c r="HK55" s="403">
        <f t="shared" si="145"/>
      </c>
      <c r="HL55" s="403">
        <f t="shared" si="146"/>
      </c>
      <c r="HM55" s="403">
        <f t="shared" si="147"/>
      </c>
      <c r="HN55" s="403">
        <f t="shared" si="148"/>
      </c>
      <c r="HO55" s="403">
        <f t="shared" si="149"/>
      </c>
      <c r="HP55" s="403">
        <f t="shared" si="150"/>
      </c>
      <c r="HQ55" s="403">
        <f t="shared" si="151"/>
      </c>
      <c r="HR55" s="403">
        <f t="shared" si="152"/>
      </c>
      <c r="HS55" s="403">
        <f t="shared" si="153"/>
      </c>
      <c r="HT55" s="403">
        <f t="shared" si="154"/>
      </c>
      <c r="HU55" s="403">
        <f t="shared" si="155"/>
      </c>
      <c r="HV55" s="403">
        <f t="shared" si="156"/>
      </c>
      <c r="HW55" s="403">
        <f t="shared" si="157"/>
      </c>
      <c r="HX55" s="403">
        <f t="shared" si="158"/>
      </c>
      <c r="HY55" s="403">
        <f t="shared" si="159"/>
      </c>
      <c r="HZ55" s="403">
        <f t="shared" si="160"/>
      </c>
      <c r="IA55" s="403">
        <f t="shared" si="161"/>
      </c>
      <c r="IB55" s="403">
        <f t="shared" si="162"/>
      </c>
      <c r="IC55" s="403">
        <f t="shared" si="163"/>
      </c>
      <c r="ID55" s="403">
        <f t="shared" si="164"/>
      </c>
      <c r="IE55" s="403">
        <f t="shared" si="165"/>
      </c>
      <c r="IF55" s="403">
        <f t="shared" si="166"/>
      </c>
      <c r="IG55" s="403">
        <f t="shared" si="167"/>
      </c>
      <c r="IH55" s="403">
        <f t="shared" si="168"/>
      </c>
      <c r="II55" s="403">
        <f t="shared" si="169"/>
      </c>
      <c r="IJ55" s="403">
        <f t="shared" si="170"/>
      </c>
      <c r="IK55" s="403" t="e">
        <f>IF(#REF!="","",#REF!*$AA55)</f>
        <v>#REF!</v>
      </c>
      <c r="IL55" s="403">
        <f t="shared" si="171"/>
      </c>
    </row>
    <row r="56" spans="3:246" ht="12.75">
      <c r="C56" s="783">
        <v>4</v>
      </c>
      <c r="D56" s="783" t="s">
        <v>261</v>
      </c>
      <c r="E56" s="262" t="s">
        <v>372</v>
      </c>
      <c r="F56" s="229"/>
      <c r="G56" s="539"/>
      <c r="H56" s="539"/>
      <c r="I56" s="539"/>
      <c r="J56" s="612"/>
      <c r="K56" s="618"/>
      <c r="L56" s="618"/>
      <c r="M56" s="612"/>
      <c r="N56" s="612"/>
      <c r="O56" s="610"/>
      <c r="P56" s="611"/>
      <c r="Q56" s="613">
        <v>0</v>
      </c>
      <c r="R56" s="539">
        <v>2</v>
      </c>
      <c r="S56" s="613">
        <v>0</v>
      </c>
      <c r="T56" s="611"/>
      <c r="U56" s="539"/>
      <c r="V56" s="539"/>
      <c r="W56" s="539"/>
      <c r="X56" s="611"/>
      <c r="Y56" s="611">
        <v>1400</v>
      </c>
      <c r="Z56" s="614">
        <v>30</v>
      </c>
      <c r="AA56" s="611">
        <v>10</v>
      </c>
      <c r="AB56" s="754">
        <f t="shared" si="67"/>
        <v>20</v>
      </c>
      <c r="AC56" s="755">
        <f t="shared" si="68"/>
        <v>0.02857142857142857</v>
      </c>
      <c r="AD56" s="754">
        <f t="shared" si="69"/>
        <v>26</v>
      </c>
      <c r="AE56" s="750" t="s">
        <v>771</v>
      </c>
      <c r="AF56" s="751"/>
      <c r="AG56" s="750" t="s">
        <v>771</v>
      </c>
      <c r="AH56" s="714"/>
      <c r="AI56" s="750" t="s">
        <v>771</v>
      </c>
      <c r="AJ56" s="714"/>
      <c r="AK56" s="610"/>
      <c r="AL56" s="611"/>
      <c r="AM56" s="615"/>
      <c r="AN56" s="615"/>
      <c r="AO56" s="615"/>
      <c r="AP56" s="615"/>
      <c r="AQ56" s="615"/>
      <c r="AR56" s="615"/>
      <c r="AS56" s="615"/>
      <c r="AT56" s="615"/>
      <c r="AU56" s="615"/>
      <c r="AV56" s="615"/>
      <c r="AW56" s="615"/>
      <c r="AX56" s="615"/>
      <c r="AY56" s="615"/>
      <c r="AZ56" s="615"/>
      <c r="BA56" s="615"/>
      <c r="BB56" s="615"/>
      <c r="BC56" s="615"/>
      <c r="BD56" s="615"/>
      <c r="BE56" s="611"/>
      <c r="BF56" s="611"/>
      <c r="BG56" s="615"/>
      <c r="BH56" s="615"/>
      <c r="BI56" s="615"/>
      <c r="BJ56" s="615"/>
      <c r="BK56" s="615"/>
      <c r="BL56" s="615"/>
      <c r="BM56" s="615"/>
      <c r="BN56" s="615"/>
      <c r="BO56" s="615"/>
      <c r="BP56" s="611"/>
      <c r="BQ56" s="611"/>
      <c r="BR56" s="615"/>
      <c r="BS56" s="615"/>
      <c r="BT56" s="615"/>
      <c r="BU56" s="615"/>
      <c r="BV56" s="615"/>
      <c r="BW56" s="615"/>
      <c r="BX56" s="615"/>
      <c r="BY56" s="615"/>
      <c r="BZ56" s="615"/>
      <c r="CA56" s="615"/>
      <c r="CB56" s="615"/>
      <c r="CC56" s="615"/>
      <c r="CD56" s="615"/>
      <c r="CE56" s="615"/>
      <c r="CF56" s="679"/>
      <c r="CG56" s="611"/>
      <c r="CH56" s="615"/>
      <c r="CI56" s="615"/>
      <c r="CJ56" s="615"/>
      <c r="CK56" s="611"/>
      <c r="CL56" s="611"/>
      <c r="CM56" s="615"/>
      <c r="CN56" s="615"/>
      <c r="CO56" s="615"/>
      <c r="CP56" s="615"/>
      <c r="CQ56" s="615"/>
      <c r="CR56" s="616"/>
      <c r="CS56" s="615"/>
      <c r="CT56" s="615"/>
      <c r="CU56" s="616"/>
      <c r="CV56" s="705"/>
      <c r="CW56" s="611"/>
      <c r="CX56" s="615"/>
      <c r="CY56" s="722"/>
      <c r="CZ56" s="615"/>
      <c r="DA56" s="611"/>
      <c r="DB56" s="611"/>
      <c r="DC56" s="615"/>
      <c r="DD56" s="615"/>
      <c r="DE56" s="647"/>
      <c r="DF56" s="615"/>
      <c r="DG56" s="615"/>
      <c r="DH56" s="615"/>
      <c r="DI56" s="615"/>
      <c r="DJ56" s="647"/>
      <c r="DK56" s="615"/>
      <c r="DL56" s="615"/>
      <c r="DM56" s="615"/>
      <c r="DN56" s="615"/>
      <c r="DO56" s="615"/>
      <c r="DP56" s="615"/>
      <c r="DQ56" s="611"/>
      <c r="DR56" s="615"/>
      <c r="DS56" s="615"/>
      <c r="DT56" s="611"/>
      <c r="DU56" s="712"/>
      <c r="DV56" s="730"/>
      <c r="DW56" s="730"/>
      <c r="DX56" s="730"/>
      <c r="DY56" s="730"/>
      <c r="DZ56" s="728"/>
      <c r="EA56" s="730"/>
      <c r="EB56" s="730"/>
      <c r="EC56" s="730"/>
      <c r="ED56" s="730"/>
      <c r="EE56" s="729"/>
      <c r="EF56" s="730"/>
      <c r="EG56" s="730"/>
      <c r="EH56" s="730"/>
      <c r="EI56" s="730"/>
      <c r="EJ56" s="728"/>
      <c r="EK56" s="730"/>
      <c r="EL56" s="730"/>
      <c r="EM56" s="730"/>
      <c r="EN56" s="730"/>
      <c r="EO56" s="729"/>
      <c r="EP56" s="730"/>
      <c r="EQ56" s="730"/>
      <c r="ER56" s="730"/>
      <c r="ES56" s="730"/>
      <c r="ET56" s="728"/>
      <c r="EU56" s="730"/>
      <c r="EV56" s="730"/>
      <c r="EW56" s="730"/>
      <c r="EX56" s="730"/>
      <c r="EY56" s="729"/>
      <c r="EZ56" s="730"/>
      <c r="FA56" s="730"/>
      <c r="FB56" s="730"/>
      <c r="FC56" s="730"/>
      <c r="FD56" s="728"/>
      <c r="FE56" s="730"/>
      <c r="FF56" s="730"/>
      <c r="FG56" s="730"/>
      <c r="FH56" s="730"/>
      <c r="FI56" s="729"/>
      <c r="FJ56" s="730"/>
      <c r="FK56" s="730"/>
      <c r="FL56" s="730"/>
      <c r="FM56" s="730"/>
      <c r="FN56" s="728"/>
      <c r="FO56" s="730"/>
      <c r="FP56" s="730"/>
      <c r="FQ56" s="730"/>
      <c r="FR56" s="730"/>
      <c r="FS56" s="729"/>
      <c r="FT56" s="730"/>
      <c r="FU56" s="730"/>
      <c r="FV56" s="712"/>
      <c r="FW56" s="709" t="str">
        <f t="shared" si="59"/>
        <v>- -</v>
      </c>
      <c r="FX56" s="709" t="str">
        <f t="shared" si="113"/>
        <v>- -</v>
      </c>
      <c r="FY56" s="615"/>
      <c r="FZ56" s="611"/>
      <c r="GA56" s="611"/>
      <c r="GB56" s="539"/>
      <c r="GC56" s="265"/>
      <c r="GE56" s="229"/>
      <c r="GF56" s="403">
        <f t="shared" si="114"/>
      </c>
      <c r="GG56" s="403">
        <f t="shared" si="115"/>
      </c>
      <c r="GH56" s="403">
        <f t="shared" si="116"/>
      </c>
      <c r="GI56" s="403">
        <f t="shared" si="117"/>
      </c>
      <c r="GJ56" s="403">
        <f t="shared" si="118"/>
      </c>
      <c r="GK56" s="403">
        <f t="shared" si="119"/>
      </c>
      <c r="GL56" s="403">
        <f t="shared" si="120"/>
      </c>
      <c r="GM56" s="403">
        <f t="shared" si="121"/>
      </c>
      <c r="GN56" s="403">
        <f t="shared" si="122"/>
      </c>
      <c r="GO56" s="403">
        <f t="shared" si="123"/>
      </c>
      <c r="GP56" s="403">
        <f t="shared" si="124"/>
      </c>
      <c r="GQ56" s="403">
        <f t="shared" si="125"/>
      </c>
      <c r="GR56" s="403">
        <f t="shared" si="126"/>
      </c>
      <c r="GS56" s="403">
        <f t="shared" si="127"/>
      </c>
      <c r="GT56" s="403">
        <f t="shared" si="128"/>
      </c>
      <c r="GU56" s="403">
        <f t="shared" si="129"/>
      </c>
      <c r="GV56" s="403">
        <f t="shared" si="130"/>
      </c>
      <c r="GW56" s="403">
        <f t="shared" si="131"/>
      </c>
      <c r="GX56" s="403">
        <f t="shared" si="132"/>
      </c>
      <c r="GY56" s="403">
        <f t="shared" si="133"/>
      </c>
      <c r="GZ56" s="403">
        <f t="shared" si="134"/>
      </c>
      <c r="HA56" s="403">
        <f t="shared" si="135"/>
      </c>
      <c r="HB56" s="403">
        <f t="shared" si="136"/>
      </c>
      <c r="HC56" s="403">
        <f t="shared" si="137"/>
      </c>
      <c r="HD56" s="403">
        <f t="shared" si="138"/>
      </c>
      <c r="HE56" s="403">
        <f t="shared" si="139"/>
      </c>
      <c r="HF56" s="403">
        <f t="shared" si="140"/>
      </c>
      <c r="HG56" s="403">
        <f t="shared" si="141"/>
      </c>
      <c r="HH56" s="403">
        <f t="shared" si="142"/>
      </c>
      <c r="HI56" s="403">
        <f t="shared" si="143"/>
      </c>
      <c r="HJ56" s="403">
        <f t="shared" si="144"/>
      </c>
      <c r="HK56" s="403">
        <f t="shared" si="145"/>
      </c>
      <c r="HL56" s="403">
        <f t="shared" si="146"/>
      </c>
      <c r="HM56" s="403">
        <f t="shared" si="147"/>
      </c>
      <c r="HN56" s="403">
        <f t="shared" si="148"/>
      </c>
      <c r="HO56" s="403">
        <f t="shared" si="149"/>
      </c>
      <c r="HP56" s="403">
        <f t="shared" si="150"/>
      </c>
      <c r="HQ56" s="403">
        <f t="shared" si="151"/>
      </c>
      <c r="HR56" s="403">
        <f t="shared" si="152"/>
      </c>
      <c r="HS56" s="403">
        <f t="shared" si="153"/>
      </c>
      <c r="HT56" s="403">
        <f t="shared" si="154"/>
      </c>
      <c r="HU56" s="403">
        <f t="shared" si="155"/>
      </c>
      <c r="HV56" s="403">
        <f t="shared" si="156"/>
      </c>
      <c r="HW56" s="403">
        <f t="shared" si="157"/>
      </c>
      <c r="HX56" s="403">
        <f t="shared" si="158"/>
      </c>
      <c r="HY56" s="403">
        <f t="shared" si="159"/>
      </c>
      <c r="HZ56" s="403">
        <f t="shared" si="160"/>
      </c>
      <c r="IA56" s="403">
        <f t="shared" si="161"/>
      </c>
      <c r="IB56" s="403">
        <f t="shared" si="162"/>
      </c>
      <c r="IC56" s="403">
        <f t="shared" si="163"/>
      </c>
      <c r="ID56" s="403">
        <f t="shared" si="164"/>
      </c>
      <c r="IE56" s="403">
        <f t="shared" si="165"/>
      </c>
      <c r="IF56" s="403">
        <f t="shared" si="166"/>
      </c>
      <c r="IG56" s="403">
        <f t="shared" si="167"/>
      </c>
      <c r="IH56" s="403">
        <f t="shared" si="168"/>
      </c>
      <c r="II56" s="403">
        <f t="shared" si="169"/>
      </c>
      <c r="IJ56" s="403">
        <f t="shared" si="170"/>
      </c>
      <c r="IK56" s="403" t="e">
        <f>IF(#REF!="","",#REF!*$AA56)</f>
        <v>#REF!</v>
      </c>
      <c r="IL56" s="403">
        <f t="shared" si="171"/>
      </c>
    </row>
    <row r="57" spans="3:246" ht="26.25">
      <c r="C57" s="783">
        <v>4</v>
      </c>
      <c r="D57" s="783" t="s">
        <v>257</v>
      </c>
      <c r="E57" s="262" t="s">
        <v>372</v>
      </c>
      <c r="F57" s="229"/>
      <c r="G57" s="539"/>
      <c r="H57" s="539"/>
      <c r="I57" s="539"/>
      <c r="J57" s="612"/>
      <c r="K57" s="612"/>
      <c r="L57" s="612"/>
      <c r="M57" s="612"/>
      <c r="N57" s="612"/>
      <c r="O57" s="610"/>
      <c r="P57" s="611"/>
      <c r="Q57" s="539">
        <v>1</v>
      </c>
      <c r="R57" s="630">
        <v>4</v>
      </c>
      <c r="S57" s="558">
        <v>1</v>
      </c>
      <c r="T57" s="611"/>
      <c r="U57" s="539"/>
      <c r="V57" s="539"/>
      <c r="W57" s="539"/>
      <c r="X57" s="611"/>
      <c r="Y57" s="611"/>
      <c r="Z57" s="611"/>
      <c r="AA57" s="611"/>
      <c r="AB57" s="754">
        <f t="shared" si="67"/>
      </c>
      <c r="AC57" s="755">
        <f t="shared" si="68"/>
      </c>
      <c r="AD57" s="754">
        <f t="shared" si="69"/>
      </c>
      <c r="AE57" s="710"/>
      <c r="AF57" s="714"/>
      <c r="AG57" s="710"/>
      <c r="AH57" s="714"/>
      <c r="AI57" s="710"/>
      <c r="AJ57" s="714"/>
      <c r="AK57" s="610"/>
      <c r="AL57" s="611"/>
      <c r="AM57" s="615"/>
      <c r="AN57" s="615"/>
      <c r="AO57" s="615"/>
      <c r="AP57" s="615"/>
      <c r="AQ57" s="615"/>
      <c r="AR57" s="615"/>
      <c r="AS57" s="615"/>
      <c r="AT57" s="615"/>
      <c r="AU57" s="615"/>
      <c r="AV57" s="615"/>
      <c r="AW57" s="615"/>
      <c r="AX57" s="615"/>
      <c r="AY57" s="615"/>
      <c r="AZ57" s="615"/>
      <c r="BA57" s="615"/>
      <c r="BB57" s="615"/>
      <c r="BC57" s="615"/>
      <c r="BD57" s="615"/>
      <c r="BE57" s="611"/>
      <c r="BF57" s="611"/>
      <c r="BG57" s="615"/>
      <c r="BH57" s="615"/>
      <c r="BI57" s="615"/>
      <c r="BJ57" s="615"/>
      <c r="BK57" s="615"/>
      <c r="BL57" s="615"/>
      <c r="BM57" s="615"/>
      <c r="BN57" s="615"/>
      <c r="BO57" s="615"/>
      <c r="BP57" s="611"/>
      <c r="BQ57" s="611"/>
      <c r="BR57" s="615"/>
      <c r="BS57" s="615"/>
      <c r="BT57" s="615"/>
      <c r="BU57" s="615"/>
      <c r="BV57" s="615"/>
      <c r="BW57" s="615"/>
      <c r="BX57" s="615"/>
      <c r="BY57" s="615"/>
      <c r="BZ57" s="615"/>
      <c r="CA57" s="615"/>
      <c r="CB57" s="615"/>
      <c r="CC57" s="615"/>
      <c r="CD57" s="615"/>
      <c r="CE57" s="615"/>
      <c r="CF57" s="679"/>
      <c r="CG57" s="611"/>
      <c r="CH57" s="615"/>
      <c r="CI57" s="615"/>
      <c r="CJ57" s="615"/>
      <c r="CK57" s="611"/>
      <c r="CL57" s="611"/>
      <c r="CM57" s="615"/>
      <c r="CN57" s="615"/>
      <c r="CO57" s="615"/>
      <c r="CP57" s="615"/>
      <c r="CQ57" s="615"/>
      <c r="CR57" s="616"/>
      <c r="CS57" s="615"/>
      <c r="CT57" s="615"/>
      <c r="CU57" s="616"/>
      <c r="CV57" s="705"/>
      <c r="CW57" s="611"/>
      <c r="CX57" s="615"/>
      <c r="CY57" s="722"/>
      <c r="CZ57" s="615"/>
      <c r="DA57" s="611"/>
      <c r="DB57" s="611"/>
      <c r="DC57" s="615"/>
      <c r="DD57" s="615"/>
      <c r="DE57" s="647"/>
      <c r="DF57" s="615"/>
      <c r="DG57" s="615"/>
      <c r="DH57" s="615"/>
      <c r="DI57" s="615"/>
      <c r="DJ57" s="647"/>
      <c r="DK57" s="615"/>
      <c r="DL57" s="615"/>
      <c r="DM57" s="615"/>
      <c r="DN57" s="615"/>
      <c r="DO57" s="615"/>
      <c r="DP57" s="615"/>
      <c r="DQ57" s="611"/>
      <c r="DR57" s="615"/>
      <c r="DS57" s="615"/>
      <c r="DT57" s="611"/>
      <c r="DU57" s="712"/>
      <c r="DV57" s="730"/>
      <c r="DW57" s="730"/>
      <c r="DX57" s="730"/>
      <c r="DY57" s="730"/>
      <c r="DZ57" s="728"/>
      <c r="EA57" s="730"/>
      <c r="EB57" s="730"/>
      <c r="EC57" s="730"/>
      <c r="ED57" s="730"/>
      <c r="EE57" s="729"/>
      <c r="EF57" s="730"/>
      <c r="EG57" s="730"/>
      <c r="EH57" s="730"/>
      <c r="EI57" s="730"/>
      <c r="EJ57" s="728"/>
      <c r="EK57" s="730"/>
      <c r="EL57" s="730"/>
      <c r="EM57" s="730"/>
      <c r="EN57" s="730"/>
      <c r="EO57" s="729"/>
      <c r="EP57" s="730"/>
      <c r="EQ57" s="730"/>
      <c r="ER57" s="730"/>
      <c r="ES57" s="730"/>
      <c r="ET57" s="728"/>
      <c r="EU57" s="730"/>
      <c r="EV57" s="730"/>
      <c r="EW57" s="730"/>
      <c r="EX57" s="730"/>
      <c r="EY57" s="729"/>
      <c r="EZ57" s="730"/>
      <c r="FA57" s="730"/>
      <c r="FB57" s="730"/>
      <c r="FC57" s="730"/>
      <c r="FD57" s="728"/>
      <c r="FE57" s="730"/>
      <c r="FF57" s="730"/>
      <c r="FG57" s="730"/>
      <c r="FH57" s="730"/>
      <c r="FI57" s="729"/>
      <c r="FJ57" s="730"/>
      <c r="FK57" s="730"/>
      <c r="FL57" s="730"/>
      <c r="FM57" s="730"/>
      <c r="FN57" s="728"/>
      <c r="FO57" s="730"/>
      <c r="FP57" s="730"/>
      <c r="FQ57" s="730"/>
      <c r="FR57" s="730"/>
      <c r="FS57" s="729"/>
      <c r="FT57" s="730"/>
      <c r="FU57" s="730"/>
      <c r="FV57" s="712"/>
      <c r="FW57" s="709" t="str">
        <f t="shared" si="59"/>
        <v>- -</v>
      </c>
      <c r="FX57" s="709" t="str">
        <f t="shared" si="113"/>
        <v>- -</v>
      </c>
      <c r="FY57" s="615"/>
      <c r="FZ57" s="611"/>
      <c r="GA57" s="611"/>
      <c r="GB57" s="539"/>
      <c r="GC57" s="265"/>
      <c r="GE57" s="229"/>
      <c r="GF57" s="403">
        <f t="shared" si="114"/>
      </c>
      <c r="GG57" s="403">
        <f t="shared" si="115"/>
      </c>
      <c r="GH57" s="403">
        <f t="shared" si="116"/>
      </c>
      <c r="GI57" s="403">
        <f t="shared" si="117"/>
      </c>
      <c r="GJ57" s="403">
        <f t="shared" si="118"/>
      </c>
      <c r="GK57" s="403">
        <f t="shared" si="119"/>
      </c>
      <c r="GL57" s="403">
        <f t="shared" si="120"/>
      </c>
      <c r="GM57" s="403">
        <f t="shared" si="121"/>
      </c>
      <c r="GN57" s="403">
        <f t="shared" si="122"/>
      </c>
      <c r="GO57" s="403">
        <f t="shared" si="123"/>
      </c>
      <c r="GP57" s="403">
        <f t="shared" si="124"/>
      </c>
      <c r="GQ57" s="403">
        <f t="shared" si="125"/>
      </c>
      <c r="GR57" s="403">
        <f t="shared" si="126"/>
      </c>
      <c r="GS57" s="403">
        <f t="shared" si="127"/>
      </c>
      <c r="GT57" s="403">
        <f t="shared" si="128"/>
      </c>
      <c r="GU57" s="403">
        <f t="shared" si="129"/>
      </c>
      <c r="GV57" s="403">
        <f t="shared" si="130"/>
      </c>
      <c r="GW57" s="403">
        <f t="shared" si="131"/>
      </c>
      <c r="GX57" s="403">
        <f t="shared" si="132"/>
      </c>
      <c r="GY57" s="403">
        <f t="shared" si="133"/>
      </c>
      <c r="GZ57" s="403">
        <f t="shared" si="134"/>
      </c>
      <c r="HA57" s="403">
        <f t="shared" si="135"/>
      </c>
      <c r="HB57" s="403">
        <f t="shared" si="136"/>
      </c>
      <c r="HC57" s="403">
        <f t="shared" si="137"/>
      </c>
      <c r="HD57" s="403">
        <f t="shared" si="138"/>
      </c>
      <c r="HE57" s="403">
        <f t="shared" si="139"/>
      </c>
      <c r="HF57" s="403">
        <f t="shared" si="140"/>
      </c>
      <c r="HG57" s="403">
        <f t="shared" si="141"/>
      </c>
      <c r="HH57" s="403">
        <f t="shared" si="142"/>
      </c>
      <c r="HI57" s="403">
        <f t="shared" si="143"/>
      </c>
      <c r="HJ57" s="403">
        <f t="shared" si="144"/>
      </c>
      <c r="HK57" s="403">
        <f t="shared" si="145"/>
      </c>
      <c r="HL57" s="403">
        <f t="shared" si="146"/>
      </c>
      <c r="HM57" s="403">
        <f t="shared" si="147"/>
      </c>
      <c r="HN57" s="403">
        <f t="shared" si="148"/>
      </c>
      <c r="HO57" s="403">
        <f t="shared" si="149"/>
      </c>
      <c r="HP57" s="403">
        <f t="shared" si="150"/>
      </c>
      <c r="HQ57" s="403">
        <f t="shared" si="151"/>
      </c>
      <c r="HR57" s="403">
        <f t="shared" si="152"/>
      </c>
      <c r="HS57" s="403">
        <f t="shared" si="153"/>
      </c>
      <c r="HT57" s="403">
        <f t="shared" si="154"/>
      </c>
      <c r="HU57" s="403">
        <f t="shared" si="155"/>
      </c>
      <c r="HV57" s="403">
        <f t="shared" si="156"/>
      </c>
      <c r="HW57" s="403">
        <f t="shared" si="157"/>
      </c>
      <c r="HX57" s="403">
        <f t="shared" si="158"/>
      </c>
      <c r="HY57" s="403">
        <f t="shared" si="159"/>
      </c>
      <c r="HZ57" s="403">
        <f t="shared" si="160"/>
      </c>
      <c r="IA57" s="403">
        <f t="shared" si="161"/>
      </c>
      <c r="IB57" s="403">
        <f t="shared" si="162"/>
      </c>
      <c r="IC57" s="403">
        <f t="shared" si="163"/>
      </c>
      <c r="ID57" s="403">
        <f t="shared" si="164"/>
      </c>
      <c r="IE57" s="403">
        <f t="shared" si="165"/>
      </c>
      <c r="IF57" s="403">
        <f t="shared" si="166"/>
      </c>
      <c r="IG57" s="403">
        <f t="shared" si="167"/>
      </c>
      <c r="IH57" s="403">
        <f t="shared" si="168"/>
      </c>
      <c r="II57" s="403">
        <f t="shared" si="169"/>
      </c>
      <c r="IJ57" s="403">
        <f t="shared" si="170"/>
      </c>
      <c r="IK57" s="403" t="e">
        <f>IF(#REF!="","",#REF!*$AA57)</f>
        <v>#REF!</v>
      </c>
      <c r="IL57" s="403">
        <f t="shared" si="171"/>
      </c>
    </row>
    <row r="58" spans="3:246" ht="12.75">
      <c r="C58" s="939">
        <v>5</v>
      </c>
      <c r="D58" s="781" t="s">
        <v>20</v>
      </c>
      <c r="E58" s="261" t="s">
        <v>371</v>
      </c>
      <c r="F58" s="228"/>
      <c r="G58" s="539"/>
      <c r="H58" s="539"/>
      <c r="I58" s="539"/>
      <c r="J58" s="612"/>
      <c r="K58" s="618"/>
      <c r="L58" s="618"/>
      <c r="M58" s="612"/>
      <c r="N58" s="612"/>
      <c r="O58" s="619"/>
      <c r="P58" s="620"/>
      <c r="Q58" s="539">
        <v>1</v>
      </c>
      <c r="R58" s="626">
        <v>2</v>
      </c>
      <c r="S58" s="613">
        <v>0</v>
      </c>
      <c r="T58" s="620"/>
      <c r="U58" s="539"/>
      <c r="V58" s="539"/>
      <c r="W58" s="539"/>
      <c r="X58" s="620"/>
      <c r="Y58" s="611"/>
      <c r="Z58" s="611"/>
      <c r="AA58" s="611"/>
      <c r="AB58" s="754">
        <f t="shared" si="67"/>
      </c>
      <c r="AC58" s="755">
        <f t="shared" si="68"/>
      </c>
      <c r="AD58" s="754">
        <f t="shared" si="69"/>
      </c>
      <c r="AE58" s="710"/>
      <c r="AF58" s="714"/>
      <c r="AG58" s="710"/>
      <c r="AH58" s="714"/>
      <c r="AI58" s="710"/>
      <c r="AJ58" s="714"/>
      <c r="AK58" s="610"/>
      <c r="AL58" s="620"/>
      <c r="AM58" s="615"/>
      <c r="AN58" s="615"/>
      <c r="AO58" s="615"/>
      <c r="AP58" s="615"/>
      <c r="AQ58" s="615"/>
      <c r="AR58" s="615"/>
      <c r="AS58" s="615"/>
      <c r="AT58" s="615"/>
      <c r="AU58" s="615"/>
      <c r="AV58" s="615"/>
      <c r="AW58" s="615"/>
      <c r="AX58" s="615"/>
      <c r="AY58" s="615"/>
      <c r="AZ58" s="615"/>
      <c r="BA58" s="615"/>
      <c r="BB58" s="615"/>
      <c r="BC58" s="615"/>
      <c r="BD58" s="615"/>
      <c r="BE58" s="611"/>
      <c r="BF58" s="620"/>
      <c r="BG58" s="618"/>
      <c r="BH58" s="618"/>
      <c r="BI58" s="618"/>
      <c r="BJ58" s="618"/>
      <c r="BK58" s="618"/>
      <c r="BL58" s="615"/>
      <c r="BM58" s="615"/>
      <c r="BN58" s="615"/>
      <c r="BO58" s="618"/>
      <c r="BP58" s="611"/>
      <c r="BQ58" s="620"/>
      <c r="BR58" s="618"/>
      <c r="BS58" s="615"/>
      <c r="BT58" s="618"/>
      <c r="BU58" s="618"/>
      <c r="BV58" s="618"/>
      <c r="BW58" s="618"/>
      <c r="BX58" s="615"/>
      <c r="BY58" s="618"/>
      <c r="BZ58" s="618"/>
      <c r="CA58" s="615"/>
      <c r="CB58" s="618"/>
      <c r="CC58" s="615"/>
      <c r="CD58" s="615"/>
      <c r="CE58" s="615"/>
      <c r="CF58" s="679"/>
      <c r="CG58" s="620"/>
      <c r="CH58" s="615"/>
      <c r="CI58" s="615"/>
      <c r="CJ58" s="615"/>
      <c r="CK58" s="611"/>
      <c r="CL58" s="620"/>
      <c r="CM58" s="615"/>
      <c r="CN58" s="615"/>
      <c r="CO58" s="615"/>
      <c r="CP58" s="618"/>
      <c r="CQ58" s="618"/>
      <c r="CR58" s="628"/>
      <c r="CS58" s="618"/>
      <c r="CT58" s="618"/>
      <c r="CU58" s="628"/>
      <c r="CV58" s="705"/>
      <c r="CW58" s="620"/>
      <c r="CX58" s="615"/>
      <c r="CY58" s="743"/>
      <c r="CZ58" s="615"/>
      <c r="DA58" s="611"/>
      <c r="DB58" s="620"/>
      <c r="DC58" s="618"/>
      <c r="DD58" s="618"/>
      <c r="DE58" s="647"/>
      <c r="DF58" s="618"/>
      <c r="DG58" s="618"/>
      <c r="DH58" s="618"/>
      <c r="DI58" s="618"/>
      <c r="DJ58" s="647"/>
      <c r="DK58" s="618"/>
      <c r="DL58" s="618"/>
      <c r="DM58" s="618"/>
      <c r="DN58" s="618"/>
      <c r="DO58" s="618"/>
      <c r="DP58" s="618"/>
      <c r="DQ58" s="611"/>
      <c r="DR58" s="618"/>
      <c r="DS58" s="618"/>
      <c r="DT58" s="611"/>
      <c r="DU58" s="712"/>
      <c r="DV58" s="730"/>
      <c r="DW58" s="730"/>
      <c r="DX58" s="730"/>
      <c r="DY58" s="730"/>
      <c r="DZ58" s="728"/>
      <c r="EA58" s="730"/>
      <c r="EB58" s="730"/>
      <c r="EC58" s="730"/>
      <c r="ED58" s="730"/>
      <c r="EE58" s="729"/>
      <c r="EF58" s="730"/>
      <c r="EG58" s="730"/>
      <c r="EH58" s="730"/>
      <c r="EI58" s="730"/>
      <c r="EJ58" s="728"/>
      <c r="EK58" s="730"/>
      <c r="EL58" s="730"/>
      <c r="EM58" s="730"/>
      <c r="EN58" s="730"/>
      <c r="EO58" s="729"/>
      <c r="EP58" s="730"/>
      <c r="EQ58" s="730"/>
      <c r="ER58" s="730"/>
      <c r="ES58" s="730"/>
      <c r="ET58" s="728"/>
      <c r="EU58" s="730"/>
      <c r="EV58" s="730"/>
      <c r="EW58" s="730"/>
      <c r="EX58" s="730"/>
      <c r="EY58" s="729"/>
      <c r="EZ58" s="730"/>
      <c r="FA58" s="730"/>
      <c r="FB58" s="730"/>
      <c r="FC58" s="730"/>
      <c r="FD58" s="728"/>
      <c r="FE58" s="730"/>
      <c r="FF58" s="730"/>
      <c r="FG58" s="730"/>
      <c r="FH58" s="730"/>
      <c r="FI58" s="729"/>
      <c r="FJ58" s="730"/>
      <c r="FK58" s="730"/>
      <c r="FL58" s="730"/>
      <c r="FM58" s="730"/>
      <c r="FN58" s="728"/>
      <c r="FO58" s="730"/>
      <c r="FP58" s="730"/>
      <c r="FQ58" s="730"/>
      <c r="FR58" s="730"/>
      <c r="FS58" s="729"/>
      <c r="FT58" s="730"/>
      <c r="FU58" s="730"/>
      <c r="FV58" s="712"/>
      <c r="FW58" s="709" t="str">
        <f t="shared" si="59"/>
        <v>- -</v>
      </c>
      <c r="FX58" s="709" t="str">
        <f t="shared" si="113"/>
        <v>- -</v>
      </c>
      <c r="FY58" s="615"/>
      <c r="FZ58" s="611"/>
      <c r="GA58" s="620"/>
      <c r="GB58" s="539"/>
      <c r="GC58" s="265"/>
      <c r="GE58" s="228"/>
      <c r="GF58" s="403">
        <f t="shared" si="114"/>
      </c>
      <c r="GG58" s="403">
        <f t="shared" si="115"/>
      </c>
      <c r="GH58" s="403">
        <f t="shared" si="116"/>
      </c>
      <c r="GI58" s="403">
        <f t="shared" si="117"/>
      </c>
      <c r="GJ58" s="403">
        <f t="shared" si="118"/>
      </c>
      <c r="GK58" s="403">
        <f t="shared" si="119"/>
      </c>
      <c r="GL58" s="403">
        <f t="shared" si="120"/>
      </c>
      <c r="GM58" s="403">
        <f t="shared" si="121"/>
      </c>
      <c r="GN58" s="403">
        <f t="shared" si="122"/>
      </c>
      <c r="GO58" s="403">
        <f t="shared" si="123"/>
      </c>
      <c r="GP58" s="403">
        <f t="shared" si="124"/>
      </c>
      <c r="GQ58" s="403">
        <f t="shared" si="125"/>
      </c>
      <c r="GR58" s="403">
        <f t="shared" si="126"/>
      </c>
      <c r="GS58" s="403">
        <f t="shared" si="127"/>
      </c>
      <c r="GT58" s="403">
        <f t="shared" si="128"/>
      </c>
      <c r="GU58" s="403">
        <f t="shared" si="129"/>
      </c>
      <c r="GV58" s="403">
        <f t="shared" si="130"/>
      </c>
      <c r="GW58" s="403">
        <f t="shared" si="131"/>
      </c>
      <c r="GX58" s="403">
        <f t="shared" si="132"/>
      </c>
      <c r="GY58" s="403">
        <f t="shared" si="133"/>
      </c>
      <c r="GZ58" s="403">
        <f t="shared" si="134"/>
      </c>
      <c r="HA58" s="403">
        <f t="shared" si="135"/>
      </c>
      <c r="HB58" s="403">
        <f t="shared" si="136"/>
      </c>
      <c r="HC58" s="403">
        <f t="shared" si="137"/>
      </c>
      <c r="HD58" s="403">
        <f t="shared" si="138"/>
      </c>
      <c r="HE58" s="403">
        <f t="shared" si="139"/>
      </c>
      <c r="HF58" s="403">
        <f t="shared" si="140"/>
      </c>
      <c r="HG58" s="403">
        <f t="shared" si="141"/>
      </c>
      <c r="HH58" s="403">
        <f t="shared" si="142"/>
      </c>
      <c r="HI58" s="403">
        <f t="shared" si="143"/>
      </c>
      <c r="HJ58" s="403">
        <f t="shared" si="144"/>
      </c>
      <c r="HK58" s="403">
        <f t="shared" si="145"/>
      </c>
      <c r="HL58" s="403">
        <f t="shared" si="146"/>
      </c>
      <c r="HM58" s="403">
        <f t="shared" si="147"/>
      </c>
      <c r="HN58" s="403">
        <f t="shared" si="148"/>
      </c>
      <c r="HO58" s="403">
        <f t="shared" si="149"/>
      </c>
      <c r="HP58" s="403">
        <f t="shared" si="150"/>
      </c>
      <c r="HQ58" s="403">
        <f t="shared" si="151"/>
      </c>
      <c r="HR58" s="403">
        <f t="shared" si="152"/>
      </c>
      <c r="HS58" s="403">
        <f t="shared" si="153"/>
      </c>
      <c r="HT58" s="403">
        <f t="shared" si="154"/>
      </c>
      <c r="HU58" s="403">
        <f t="shared" si="155"/>
      </c>
      <c r="HV58" s="403">
        <f t="shared" si="156"/>
      </c>
      <c r="HW58" s="403">
        <f t="shared" si="157"/>
      </c>
      <c r="HX58" s="403">
        <f t="shared" si="158"/>
      </c>
      <c r="HY58" s="403">
        <f t="shared" si="159"/>
      </c>
      <c r="HZ58" s="403">
        <f t="shared" si="160"/>
      </c>
      <c r="IA58" s="403">
        <f t="shared" si="161"/>
      </c>
      <c r="IB58" s="403">
        <f t="shared" si="162"/>
      </c>
      <c r="IC58" s="403">
        <f t="shared" si="163"/>
      </c>
      <c r="ID58" s="403">
        <f t="shared" si="164"/>
      </c>
      <c r="IE58" s="403">
        <f t="shared" si="165"/>
      </c>
      <c r="IF58" s="403">
        <f t="shared" si="166"/>
      </c>
      <c r="IG58" s="403">
        <f t="shared" si="167"/>
      </c>
      <c r="IH58" s="403">
        <f t="shared" si="168"/>
      </c>
      <c r="II58" s="403">
        <f t="shared" si="169"/>
      </c>
      <c r="IJ58" s="403">
        <f t="shared" si="170"/>
      </c>
      <c r="IK58" s="403" t="e">
        <f>IF(#REF!="","",#REF!*$AA58)</f>
        <v>#REF!</v>
      </c>
      <c r="IL58" s="403">
        <f t="shared" si="171"/>
      </c>
    </row>
    <row r="59" spans="3:246" ht="12.75">
      <c r="C59" s="939">
        <v>5</v>
      </c>
      <c r="D59" s="781" t="s">
        <v>140</v>
      </c>
      <c r="E59" s="261" t="s">
        <v>371</v>
      </c>
      <c r="F59" s="228"/>
      <c r="G59" s="539"/>
      <c r="H59" s="539"/>
      <c r="I59" s="539"/>
      <c r="J59" s="612"/>
      <c r="K59" s="618"/>
      <c r="L59" s="618"/>
      <c r="M59" s="612"/>
      <c r="N59" s="612"/>
      <c r="O59" s="619"/>
      <c r="P59" s="620"/>
      <c r="Q59" s="539">
        <v>1</v>
      </c>
      <c r="R59" s="539">
        <v>3</v>
      </c>
      <c r="S59" s="613">
        <v>0</v>
      </c>
      <c r="T59" s="620"/>
      <c r="U59" s="539"/>
      <c r="V59" s="539"/>
      <c r="W59" s="539"/>
      <c r="X59" s="620"/>
      <c r="Y59" s="611"/>
      <c r="Z59" s="611"/>
      <c r="AA59" s="611"/>
      <c r="AB59" s="754">
        <f t="shared" si="67"/>
      </c>
      <c r="AC59" s="755">
        <f t="shared" si="68"/>
      </c>
      <c r="AD59" s="754">
        <f t="shared" si="69"/>
      </c>
      <c r="AE59" s="710"/>
      <c r="AF59" s="714"/>
      <c r="AG59" s="710"/>
      <c r="AH59" s="714"/>
      <c r="AI59" s="710"/>
      <c r="AJ59" s="714"/>
      <c r="AK59" s="610"/>
      <c r="AL59" s="620"/>
      <c r="AM59" s="615"/>
      <c r="AN59" s="615"/>
      <c r="AO59" s="615"/>
      <c r="AP59" s="615"/>
      <c r="AQ59" s="615"/>
      <c r="AR59" s="615"/>
      <c r="AS59" s="615"/>
      <c r="AT59" s="615"/>
      <c r="AU59" s="615"/>
      <c r="AV59" s="615"/>
      <c r="AW59" s="615"/>
      <c r="AX59" s="615"/>
      <c r="AY59" s="615"/>
      <c r="AZ59" s="615"/>
      <c r="BA59" s="615"/>
      <c r="BB59" s="615"/>
      <c r="BC59" s="615"/>
      <c r="BD59" s="615"/>
      <c r="BE59" s="611"/>
      <c r="BF59" s="620"/>
      <c r="BG59" s="618"/>
      <c r="BH59" s="618"/>
      <c r="BI59" s="618"/>
      <c r="BJ59" s="618"/>
      <c r="BK59" s="615"/>
      <c r="BL59" s="615"/>
      <c r="BM59" s="615"/>
      <c r="BN59" s="615"/>
      <c r="BO59" s="618"/>
      <c r="BP59" s="611"/>
      <c r="BQ59" s="620"/>
      <c r="BR59" s="618"/>
      <c r="BS59" s="615"/>
      <c r="BT59" s="618"/>
      <c r="BU59" s="618"/>
      <c r="BV59" s="618"/>
      <c r="BW59" s="615"/>
      <c r="BX59" s="615"/>
      <c r="BY59" s="615"/>
      <c r="BZ59" s="615"/>
      <c r="CA59" s="615"/>
      <c r="CB59" s="615"/>
      <c r="CC59" s="615"/>
      <c r="CD59" s="615"/>
      <c r="CE59" s="615"/>
      <c r="CF59" s="679"/>
      <c r="CG59" s="620"/>
      <c r="CH59" s="615"/>
      <c r="CI59" s="615"/>
      <c r="CJ59" s="615"/>
      <c r="CK59" s="611"/>
      <c r="CL59" s="620"/>
      <c r="CM59" s="615"/>
      <c r="CN59" s="615"/>
      <c r="CO59" s="615"/>
      <c r="CP59" s="618"/>
      <c r="CQ59" s="618"/>
      <c r="CR59" s="628"/>
      <c r="CS59" s="618"/>
      <c r="CT59" s="618"/>
      <c r="CU59" s="628"/>
      <c r="CV59" s="705"/>
      <c r="CW59" s="620"/>
      <c r="CX59" s="615"/>
      <c r="CY59" s="743"/>
      <c r="CZ59" s="615"/>
      <c r="DA59" s="611"/>
      <c r="DB59" s="620"/>
      <c r="DC59" s="618"/>
      <c r="DD59" s="618"/>
      <c r="DE59" s="647"/>
      <c r="DF59" s="618"/>
      <c r="DG59" s="618"/>
      <c r="DH59" s="618"/>
      <c r="DI59" s="618"/>
      <c r="DJ59" s="647"/>
      <c r="DK59" s="618"/>
      <c r="DL59" s="618"/>
      <c r="DM59" s="618"/>
      <c r="DN59" s="618"/>
      <c r="DO59" s="618"/>
      <c r="DP59" s="618"/>
      <c r="DQ59" s="611"/>
      <c r="DR59" s="618"/>
      <c r="DS59" s="618"/>
      <c r="DT59" s="611"/>
      <c r="DU59" s="712"/>
      <c r="DV59" s="730"/>
      <c r="DW59" s="730"/>
      <c r="DX59" s="730"/>
      <c r="DY59" s="730"/>
      <c r="DZ59" s="728"/>
      <c r="EA59" s="730"/>
      <c r="EB59" s="730"/>
      <c r="EC59" s="730"/>
      <c r="ED59" s="730"/>
      <c r="EE59" s="729"/>
      <c r="EF59" s="730"/>
      <c r="EG59" s="730"/>
      <c r="EH59" s="730"/>
      <c r="EI59" s="730"/>
      <c r="EJ59" s="728"/>
      <c r="EK59" s="730"/>
      <c r="EL59" s="730"/>
      <c r="EM59" s="730"/>
      <c r="EN59" s="730"/>
      <c r="EO59" s="729"/>
      <c r="EP59" s="730"/>
      <c r="EQ59" s="730"/>
      <c r="ER59" s="730"/>
      <c r="ES59" s="730"/>
      <c r="ET59" s="728"/>
      <c r="EU59" s="730"/>
      <c r="EV59" s="730"/>
      <c r="EW59" s="730"/>
      <c r="EX59" s="730"/>
      <c r="EY59" s="729"/>
      <c r="EZ59" s="730"/>
      <c r="FA59" s="730"/>
      <c r="FB59" s="730"/>
      <c r="FC59" s="730"/>
      <c r="FD59" s="728"/>
      <c r="FE59" s="730"/>
      <c r="FF59" s="730"/>
      <c r="FG59" s="730"/>
      <c r="FH59" s="730"/>
      <c r="FI59" s="729"/>
      <c r="FJ59" s="730"/>
      <c r="FK59" s="730"/>
      <c r="FL59" s="730"/>
      <c r="FM59" s="730"/>
      <c r="FN59" s="728"/>
      <c r="FO59" s="730"/>
      <c r="FP59" s="730"/>
      <c r="FQ59" s="730"/>
      <c r="FR59" s="730"/>
      <c r="FS59" s="729"/>
      <c r="FT59" s="730"/>
      <c r="FU59" s="730"/>
      <c r="FV59" s="712"/>
      <c r="FW59" s="709" t="str">
        <f t="shared" si="59"/>
        <v>- -</v>
      </c>
      <c r="FX59" s="709" t="str">
        <f t="shared" si="113"/>
        <v>- -</v>
      </c>
      <c r="FY59" s="615"/>
      <c r="FZ59" s="611"/>
      <c r="GA59" s="620"/>
      <c r="GB59" s="539"/>
      <c r="GC59" s="265"/>
      <c r="GE59" s="228"/>
      <c r="GF59" s="403">
        <f t="shared" si="114"/>
      </c>
      <c r="GG59" s="403">
        <f t="shared" si="115"/>
      </c>
      <c r="GH59" s="403">
        <f t="shared" si="116"/>
      </c>
      <c r="GI59" s="403">
        <f t="shared" si="117"/>
      </c>
      <c r="GJ59" s="403">
        <f t="shared" si="118"/>
      </c>
      <c r="GK59" s="403">
        <f t="shared" si="119"/>
      </c>
      <c r="GL59" s="403">
        <f t="shared" si="120"/>
      </c>
      <c r="GM59" s="403">
        <f t="shared" si="121"/>
      </c>
      <c r="GN59" s="403">
        <f t="shared" si="122"/>
      </c>
      <c r="GO59" s="403">
        <f t="shared" si="123"/>
      </c>
      <c r="GP59" s="403">
        <f t="shared" si="124"/>
      </c>
      <c r="GQ59" s="403">
        <f t="shared" si="125"/>
      </c>
      <c r="GR59" s="403">
        <f t="shared" si="126"/>
      </c>
      <c r="GS59" s="403">
        <f t="shared" si="127"/>
      </c>
      <c r="GT59" s="403">
        <f t="shared" si="128"/>
      </c>
      <c r="GU59" s="403">
        <f t="shared" si="129"/>
      </c>
      <c r="GV59" s="403">
        <f t="shared" si="130"/>
      </c>
      <c r="GW59" s="403">
        <f t="shared" si="131"/>
      </c>
      <c r="GX59" s="403">
        <f t="shared" si="132"/>
      </c>
      <c r="GY59" s="403">
        <f t="shared" si="133"/>
      </c>
      <c r="GZ59" s="403">
        <f t="shared" si="134"/>
      </c>
      <c r="HA59" s="403">
        <f t="shared" si="135"/>
      </c>
      <c r="HB59" s="403">
        <f t="shared" si="136"/>
      </c>
      <c r="HC59" s="403">
        <f t="shared" si="137"/>
      </c>
      <c r="HD59" s="403">
        <f t="shared" si="138"/>
      </c>
      <c r="HE59" s="403">
        <f t="shared" si="139"/>
      </c>
      <c r="HF59" s="403">
        <f t="shared" si="140"/>
      </c>
      <c r="HG59" s="403">
        <f t="shared" si="141"/>
      </c>
      <c r="HH59" s="403">
        <f t="shared" si="142"/>
      </c>
      <c r="HI59" s="403">
        <f t="shared" si="143"/>
      </c>
      <c r="HJ59" s="403">
        <f t="shared" si="144"/>
      </c>
      <c r="HK59" s="403">
        <f t="shared" si="145"/>
      </c>
      <c r="HL59" s="403">
        <f t="shared" si="146"/>
      </c>
      <c r="HM59" s="403">
        <f t="shared" si="147"/>
      </c>
      <c r="HN59" s="403">
        <f t="shared" si="148"/>
      </c>
      <c r="HO59" s="403">
        <f t="shared" si="149"/>
      </c>
      <c r="HP59" s="403">
        <f t="shared" si="150"/>
      </c>
      <c r="HQ59" s="403">
        <f t="shared" si="151"/>
      </c>
      <c r="HR59" s="403">
        <f t="shared" si="152"/>
      </c>
      <c r="HS59" s="403">
        <f t="shared" si="153"/>
      </c>
      <c r="HT59" s="403">
        <f t="shared" si="154"/>
      </c>
      <c r="HU59" s="403">
        <f t="shared" si="155"/>
      </c>
      <c r="HV59" s="403">
        <f t="shared" si="156"/>
      </c>
      <c r="HW59" s="403">
        <f t="shared" si="157"/>
      </c>
      <c r="HX59" s="403">
        <f t="shared" si="158"/>
      </c>
      <c r="HY59" s="403">
        <f t="shared" si="159"/>
      </c>
      <c r="HZ59" s="403">
        <f t="shared" si="160"/>
      </c>
      <c r="IA59" s="403">
        <f t="shared" si="161"/>
      </c>
      <c r="IB59" s="403">
        <f t="shared" si="162"/>
      </c>
      <c r="IC59" s="403">
        <f t="shared" si="163"/>
      </c>
      <c r="ID59" s="403">
        <f t="shared" si="164"/>
      </c>
      <c r="IE59" s="403">
        <f t="shared" si="165"/>
      </c>
      <c r="IF59" s="403">
        <f t="shared" si="166"/>
      </c>
      <c r="IG59" s="403">
        <f t="shared" si="167"/>
      </c>
      <c r="IH59" s="403">
        <f t="shared" si="168"/>
      </c>
      <c r="II59" s="403">
        <f t="shared" si="169"/>
      </c>
      <c r="IJ59" s="403">
        <f t="shared" si="170"/>
      </c>
      <c r="IK59" s="403" t="e">
        <f>IF(#REF!="","",#REF!*$AA59)</f>
        <v>#REF!</v>
      </c>
      <c r="IL59" s="403">
        <f t="shared" si="171"/>
      </c>
    </row>
    <row r="60" spans="3:246" ht="12.75">
      <c r="C60" s="939">
        <v>5</v>
      </c>
      <c r="D60" s="782" t="s">
        <v>23</v>
      </c>
      <c r="E60" s="261" t="s">
        <v>371</v>
      </c>
      <c r="F60" s="229"/>
      <c r="G60" s="630"/>
      <c r="H60" s="630"/>
      <c r="I60" s="713"/>
      <c r="J60" s="558"/>
      <c r="K60" s="558"/>
      <c r="L60" s="558"/>
      <c r="M60" s="558"/>
      <c r="N60" s="558"/>
      <c r="O60" s="619"/>
      <c r="P60" s="611"/>
      <c r="Q60" s="539">
        <v>1</v>
      </c>
      <c r="R60" s="626">
        <v>2</v>
      </c>
      <c r="S60" s="613">
        <v>0</v>
      </c>
      <c r="T60" s="611"/>
      <c r="U60" s="630">
        <v>1</v>
      </c>
      <c r="V60" s="630">
        <v>3</v>
      </c>
      <c r="W60" s="713">
        <v>1</v>
      </c>
      <c r="X60" s="611"/>
      <c r="Y60" s="611">
        <v>289</v>
      </c>
      <c r="Z60" s="614">
        <v>1</v>
      </c>
      <c r="AA60" s="611">
        <v>6</v>
      </c>
      <c r="AB60" s="754">
        <f t="shared" si="67"/>
        <v>27</v>
      </c>
      <c r="AC60" s="755">
        <f t="shared" si="68"/>
        <v>0.02422145328719723</v>
      </c>
      <c r="AD60" s="754">
        <f t="shared" si="69"/>
        <v>27</v>
      </c>
      <c r="AE60" s="710"/>
      <c r="AF60" s="714"/>
      <c r="AG60" s="710"/>
      <c r="AH60" s="714"/>
      <c r="AI60" s="710"/>
      <c r="AJ60" s="714"/>
      <c r="AK60" s="611"/>
      <c r="AL60" s="611"/>
      <c r="AM60" s="615"/>
      <c r="AN60" s="615"/>
      <c r="AO60" s="615"/>
      <c r="AP60" s="615"/>
      <c r="AQ60" s="615"/>
      <c r="AR60" s="615"/>
      <c r="AS60" s="615"/>
      <c r="AT60" s="615"/>
      <c r="AU60" s="615"/>
      <c r="AV60" s="615"/>
      <c r="AW60" s="615"/>
      <c r="AX60" s="615"/>
      <c r="AY60" s="615"/>
      <c r="AZ60" s="615"/>
      <c r="BA60" s="615"/>
      <c r="BB60" s="615"/>
      <c r="BC60" s="615"/>
      <c r="BD60" s="615"/>
      <c r="BE60" s="611"/>
      <c r="BF60" s="611"/>
      <c r="BG60" s="615"/>
      <c r="BH60" s="615"/>
      <c r="BI60" s="615"/>
      <c r="BJ60" s="615"/>
      <c r="BK60" s="615"/>
      <c r="BL60" s="615"/>
      <c r="BM60" s="615"/>
      <c r="BN60" s="615"/>
      <c r="BO60" s="615"/>
      <c r="BP60" s="611"/>
      <c r="BQ60" s="611"/>
      <c r="BR60" s="615"/>
      <c r="BS60" s="615"/>
      <c r="BT60" s="615"/>
      <c r="BU60" s="615"/>
      <c r="BV60" s="615"/>
      <c r="BW60" s="615"/>
      <c r="BX60" s="615"/>
      <c r="BY60" s="615"/>
      <c r="BZ60" s="615"/>
      <c r="CA60" s="615"/>
      <c r="CB60" s="615"/>
      <c r="CC60" s="615"/>
      <c r="CD60" s="615"/>
      <c r="CE60" s="615"/>
      <c r="CF60" s="679"/>
      <c r="CG60" s="611"/>
      <c r="CH60" s="615"/>
      <c r="CI60" s="615"/>
      <c r="CJ60" s="615"/>
      <c r="CK60" s="611"/>
      <c r="CL60" s="611"/>
      <c r="CM60" s="615"/>
      <c r="CN60" s="615"/>
      <c r="CO60" s="615"/>
      <c r="CP60" s="615"/>
      <c r="CQ60" s="616"/>
      <c r="CR60" s="616"/>
      <c r="CS60" s="615"/>
      <c r="CT60" s="616"/>
      <c r="CU60" s="616"/>
      <c r="CV60" s="705"/>
      <c r="CW60" s="611"/>
      <c r="CX60" s="612"/>
      <c r="CY60" s="722"/>
      <c r="CZ60" s="615"/>
      <c r="DA60" s="611"/>
      <c r="DB60" s="611"/>
      <c r="DC60" s="615"/>
      <c r="DD60" s="615"/>
      <c r="DE60" s="647"/>
      <c r="DF60" s="615"/>
      <c r="DG60" s="615"/>
      <c r="DH60" s="615"/>
      <c r="DI60" s="615"/>
      <c r="DJ60" s="647"/>
      <c r="DK60" s="615"/>
      <c r="DL60" s="615"/>
      <c r="DM60" s="615"/>
      <c r="DN60" s="615"/>
      <c r="DO60" s="615"/>
      <c r="DP60" s="615"/>
      <c r="DQ60" s="611"/>
      <c r="DR60" s="612"/>
      <c r="DS60" s="615"/>
      <c r="DT60" s="611"/>
      <c r="DU60" s="712"/>
      <c r="DV60" s="730"/>
      <c r="DW60" s="730"/>
      <c r="DX60" s="730"/>
      <c r="DY60" s="730"/>
      <c r="DZ60" s="728"/>
      <c r="EA60" s="730"/>
      <c r="EB60" s="730"/>
      <c r="EC60" s="730"/>
      <c r="ED60" s="730"/>
      <c r="EE60" s="729"/>
      <c r="EF60" s="730"/>
      <c r="EG60" s="730"/>
      <c r="EH60" s="730"/>
      <c r="EI60" s="730"/>
      <c r="EJ60" s="728"/>
      <c r="EK60" s="730"/>
      <c r="EL60" s="730"/>
      <c r="EM60" s="730"/>
      <c r="EN60" s="730"/>
      <c r="EO60" s="729"/>
      <c r="EP60" s="730"/>
      <c r="EQ60" s="730"/>
      <c r="ER60" s="730"/>
      <c r="ES60" s="730"/>
      <c r="ET60" s="728"/>
      <c r="EU60" s="730"/>
      <c r="EV60" s="730"/>
      <c r="EW60" s="730"/>
      <c r="EX60" s="730"/>
      <c r="EY60" s="729"/>
      <c r="EZ60" s="730"/>
      <c r="FA60" s="730"/>
      <c r="FB60" s="730"/>
      <c r="FC60" s="730"/>
      <c r="FD60" s="728"/>
      <c r="FE60" s="730"/>
      <c r="FF60" s="730"/>
      <c r="FG60" s="730"/>
      <c r="FH60" s="730"/>
      <c r="FI60" s="729"/>
      <c r="FJ60" s="730"/>
      <c r="FK60" s="730"/>
      <c r="FL60" s="730"/>
      <c r="FM60" s="730"/>
      <c r="FN60" s="728"/>
      <c r="FO60" s="730"/>
      <c r="FP60" s="730"/>
      <c r="FQ60" s="730"/>
      <c r="FR60" s="730"/>
      <c r="FS60" s="729"/>
      <c r="FT60" s="730"/>
      <c r="FU60" s="730"/>
      <c r="FV60" s="712"/>
      <c r="FW60" s="709" t="str">
        <f t="shared" si="59"/>
        <v>- -</v>
      </c>
      <c r="FX60" s="709" t="str">
        <f t="shared" si="113"/>
        <v>- -</v>
      </c>
      <c r="FY60" s="615"/>
      <c r="FZ60" s="611"/>
      <c r="GA60" s="611"/>
      <c r="GB60" s="539"/>
      <c r="GC60" s="265"/>
      <c r="GE60" s="229"/>
      <c r="GF60" s="403">
        <f t="shared" si="114"/>
      </c>
      <c r="GG60" s="403">
        <f t="shared" si="115"/>
      </c>
      <c r="GH60" s="403">
        <f t="shared" si="116"/>
      </c>
      <c r="GI60" s="403">
        <f t="shared" si="117"/>
      </c>
      <c r="GJ60" s="403">
        <f t="shared" si="118"/>
      </c>
      <c r="GK60" s="403">
        <f t="shared" si="119"/>
      </c>
      <c r="GL60" s="403">
        <f t="shared" si="120"/>
      </c>
      <c r="GM60" s="403">
        <f t="shared" si="121"/>
      </c>
      <c r="GN60" s="403">
        <f t="shared" si="122"/>
      </c>
      <c r="GO60" s="403">
        <f t="shared" si="123"/>
      </c>
      <c r="GP60" s="403">
        <f t="shared" si="124"/>
      </c>
      <c r="GQ60" s="403">
        <f t="shared" si="125"/>
      </c>
      <c r="GR60" s="403">
        <f t="shared" si="126"/>
      </c>
      <c r="GS60" s="403">
        <f t="shared" si="127"/>
      </c>
      <c r="GT60" s="403">
        <f t="shared" si="128"/>
      </c>
      <c r="GU60" s="403">
        <f t="shared" si="129"/>
      </c>
      <c r="GV60" s="403">
        <f t="shared" si="130"/>
      </c>
      <c r="GW60" s="403">
        <f t="shared" si="131"/>
      </c>
      <c r="GX60" s="403">
        <f t="shared" si="132"/>
      </c>
      <c r="GY60" s="403">
        <f t="shared" si="133"/>
      </c>
      <c r="GZ60" s="403">
        <f t="shared" si="134"/>
      </c>
      <c r="HA60" s="403">
        <f t="shared" si="135"/>
      </c>
      <c r="HB60" s="403">
        <f t="shared" si="136"/>
      </c>
      <c r="HC60" s="403">
        <f t="shared" si="137"/>
      </c>
      <c r="HD60" s="403">
        <f t="shared" si="138"/>
      </c>
      <c r="HE60" s="403">
        <f t="shared" si="139"/>
      </c>
      <c r="HF60" s="403">
        <f t="shared" si="140"/>
      </c>
      <c r="HG60" s="403">
        <f t="shared" si="141"/>
      </c>
      <c r="HH60" s="403">
        <f t="shared" si="142"/>
      </c>
      <c r="HI60" s="403">
        <f t="shared" si="143"/>
      </c>
      <c r="HJ60" s="403">
        <f t="shared" si="144"/>
      </c>
      <c r="HK60" s="403">
        <f t="shared" si="145"/>
      </c>
      <c r="HL60" s="403">
        <f t="shared" si="146"/>
      </c>
      <c r="HM60" s="403">
        <f t="shared" si="147"/>
      </c>
      <c r="HN60" s="403">
        <f t="shared" si="148"/>
      </c>
      <c r="HO60" s="403">
        <f t="shared" si="149"/>
      </c>
      <c r="HP60" s="403">
        <f t="shared" si="150"/>
      </c>
      <c r="HQ60" s="403">
        <f t="shared" si="151"/>
      </c>
      <c r="HR60" s="403">
        <f t="shared" si="152"/>
      </c>
      <c r="HS60" s="403">
        <f t="shared" si="153"/>
      </c>
      <c r="HT60" s="403">
        <f t="shared" si="154"/>
      </c>
      <c r="HU60" s="403">
        <f t="shared" si="155"/>
      </c>
      <c r="HV60" s="403">
        <f t="shared" si="156"/>
      </c>
      <c r="HW60" s="403">
        <f t="shared" si="157"/>
      </c>
      <c r="HX60" s="403">
        <f t="shared" si="158"/>
      </c>
      <c r="HY60" s="403">
        <f t="shared" si="159"/>
      </c>
      <c r="HZ60" s="403">
        <f t="shared" si="160"/>
      </c>
      <c r="IA60" s="403">
        <f t="shared" si="161"/>
      </c>
      <c r="IB60" s="403">
        <f t="shared" si="162"/>
      </c>
      <c r="IC60" s="403">
        <f t="shared" si="163"/>
      </c>
      <c r="ID60" s="403">
        <f t="shared" si="164"/>
      </c>
      <c r="IE60" s="403">
        <f t="shared" si="165"/>
      </c>
      <c r="IF60" s="403">
        <f t="shared" si="166"/>
      </c>
      <c r="IG60" s="403">
        <f t="shared" si="167"/>
      </c>
      <c r="IH60" s="403">
        <f t="shared" si="168"/>
      </c>
      <c r="II60" s="403">
        <f t="shared" si="169"/>
      </c>
      <c r="IJ60" s="403">
        <f t="shared" si="170"/>
      </c>
      <c r="IK60" s="403" t="e">
        <f>IF(#REF!="","",#REF!*$AA60)</f>
        <v>#REF!</v>
      </c>
      <c r="IL60" s="403">
        <f t="shared" si="171"/>
      </c>
    </row>
    <row r="61" spans="3:246" ht="12.75">
      <c r="C61" s="939">
        <v>5</v>
      </c>
      <c r="D61" s="781" t="s">
        <v>21</v>
      </c>
      <c r="E61" s="261" t="s">
        <v>371</v>
      </c>
      <c r="F61" s="228"/>
      <c r="G61" s="539"/>
      <c r="H61" s="539"/>
      <c r="I61" s="539"/>
      <c r="J61" s="612"/>
      <c r="K61" s="618"/>
      <c r="L61" s="618"/>
      <c r="M61" s="612"/>
      <c r="N61" s="612"/>
      <c r="O61" s="619"/>
      <c r="P61" s="620"/>
      <c r="Q61" s="539">
        <v>1</v>
      </c>
      <c r="R61" s="613">
        <v>0</v>
      </c>
      <c r="S61" s="613">
        <v>0</v>
      </c>
      <c r="T61" s="620"/>
      <c r="U61" s="539"/>
      <c r="V61" s="539"/>
      <c r="W61" s="539"/>
      <c r="X61" s="620"/>
      <c r="Y61" s="611"/>
      <c r="Z61" s="611"/>
      <c r="AA61" s="611"/>
      <c r="AB61" s="754">
        <f t="shared" si="67"/>
      </c>
      <c r="AC61" s="755">
        <f t="shared" si="68"/>
      </c>
      <c r="AD61" s="754">
        <f t="shared" si="69"/>
      </c>
      <c r="AE61" s="710"/>
      <c r="AF61" s="714"/>
      <c r="AG61" s="710"/>
      <c r="AH61" s="714"/>
      <c r="AI61" s="710"/>
      <c r="AJ61" s="714"/>
      <c r="AK61" s="610"/>
      <c r="AL61" s="620"/>
      <c r="AM61" s="615"/>
      <c r="AN61" s="615"/>
      <c r="AO61" s="615"/>
      <c r="AP61" s="615"/>
      <c r="AQ61" s="615"/>
      <c r="AR61" s="615"/>
      <c r="AS61" s="615"/>
      <c r="AT61" s="615"/>
      <c r="AU61" s="615"/>
      <c r="AV61" s="615"/>
      <c r="AW61" s="615"/>
      <c r="AX61" s="615"/>
      <c r="AY61" s="615"/>
      <c r="AZ61" s="615"/>
      <c r="BA61" s="615"/>
      <c r="BB61" s="615"/>
      <c r="BC61" s="615"/>
      <c r="BD61" s="615"/>
      <c r="BE61" s="611"/>
      <c r="BF61" s="620"/>
      <c r="BG61" s="615"/>
      <c r="BH61" s="615"/>
      <c r="BI61" s="615"/>
      <c r="BJ61" s="615"/>
      <c r="BK61" s="615"/>
      <c r="BL61" s="615"/>
      <c r="BM61" s="615"/>
      <c r="BN61" s="615"/>
      <c r="BO61" s="615"/>
      <c r="BP61" s="611"/>
      <c r="BQ61" s="620"/>
      <c r="BR61" s="615"/>
      <c r="BS61" s="615"/>
      <c r="BT61" s="615"/>
      <c r="BU61" s="615"/>
      <c r="BV61" s="615"/>
      <c r="BW61" s="615"/>
      <c r="BX61" s="615"/>
      <c r="BY61" s="615"/>
      <c r="BZ61" s="615"/>
      <c r="CA61" s="615"/>
      <c r="CB61" s="615"/>
      <c r="CC61" s="615"/>
      <c r="CD61" s="615"/>
      <c r="CE61" s="615"/>
      <c r="CF61" s="679"/>
      <c r="CG61" s="620"/>
      <c r="CH61" s="615"/>
      <c r="CI61" s="615"/>
      <c r="CJ61" s="615"/>
      <c r="CK61" s="611"/>
      <c r="CL61" s="620"/>
      <c r="CM61" s="615"/>
      <c r="CN61" s="615"/>
      <c r="CO61" s="615"/>
      <c r="CP61" s="615"/>
      <c r="CQ61" s="615"/>
      <c r="CR61" s="616"/>
      <c r="CS61" s="615"/>
      <c r="CT61" s="615"/>
      <c r="CU61" s="616"/>
      <c r="CV61" s="705"/>
      <c r="CW61" s="620"/>
      <c r="CX61" s="615"/>
      <c r="CY61" s="722"/>
      <c r="CZ61" s="615"/>
      <c r="DA61" s="611"/>
      <c r="DB61" s="620"/>
      <c r="DC61" s="615"/>
      <c r="DD61" s="615"/>
      <c r="DE61" s="647"/>
      <c r="DF61" s="615"/>
      <c r="DG61" s="615"/>
      <c r="DH61" s="615"/>
      <c r="DI61" s="615"/>
      <c r="DJ61" s="647"/>
      <c r="DK61" s="615"/>
      <c r="DL61" s="615"/>
      <c r="DM61" s="615"/>
      <c r="DN61" s="615"/>
      <c r="DO61" s="615"/>
      <c r="DP61" s="615"/>
      <c r="DQ61" s="611"/>
      <c r="DR61" s="615"/>
      <c r="DS61" s="615"/>
      <c r="DT61" s="611"/>
      <c r="DU61" s="712"/>
      <c r="DV61" s="730"/>
      <c r="DW61" s="730"/>
      <c r="DX61" s="730"/>
      <c r="DY61" s="730"/>
      <c r="DZ61" s="728"/>
      <c r="EA61" s="730"/>
      <c r="EB61" s="730"/>
      <c r="EC61" s="730"/>
      <c r="ED61" s="730"/>
      <c r="EE61" s="729"/>
      <c r="EF61" s="730"/>
      <c r="EG61" s="730"/>
      <c r="EH61" s="730"/>
      <c r="EI61" s="730"/>
      <c r="EJ61" s="728"/>
      <c r="EK61" s="730"/>
      <c r="EL61" s="730"/>
      <c r="EM61" s="730"/>
      <c r="EN61" s="730"/>
      <c r="EO61" s="729"/>
      <c r="EP61" s="730"/>
      <c r="EQ61" s="730"/>
      <c r="ER61" s="730"/>
      <c r="ES61" s="730"/>
      <c r="ET61" s="728"/>
      <c r="EU61" s="730"/>
      <c r="EV61" s="730"/>
      <c r="EW61" s="730"/>
      <c r="EX61" s="730"/>
      <c r="EY61" s="729"/>
      <c r="EZ61" s="730"/>
      <c r="FA61" s="730"/>
      <c r="FB61" s="730"/>
      <c r="FC61" s="730"/>
      <c r="FD61" s="728"/>
      <c r="FE61" s="730"/>
      <c r="FF61" s="730"/>
      <c r="FG61" s="730"/>
      <c r="FH61" s="730"/>
      <c r="FI61" s="729"/>
      <c r="FJ61" s="730"/>
      <c r="FK61" s="730"/>
      <c r="FL61" s="730"/>
      <c r="FM61" s="730"/>
      <c r="FN61" s="728"/>
      <c r="FO61" s="730"/>
      <c r="FP61" s="730"/>
      <c r="FQ61" s="730"/>
      <c r="FR61" s="730"/>
      <c r="FS61" s="729"/>
      <c r="FT61" s="730"/>
      <c r="FU61" s="730"/>
      <c r="FV61" s="712"/>
      <c r="FW61" s="709" t="str">
        <f t="shared" si="59"/>
        <v>- -</v>
      </c>
      <c r="FX61" s="709" t="str">
        <f t="shared" si="113"/>
        <v>- -</v>
      </c>
      <c r="FY61" s="615"/>
      <c r="FZ61" s="611"/>
      <c r="GA61" s="620"/>
      <c r="GB61" s="539"/>
      <c r="GC61" s="265"/>
      <c r="GE61" s="228"/>
      <c r="GF61" s="403">
        <f t="shared" si="114"/>
      </c>
      <c r="GG61" s="403">
        <f t="shared" si="115"/>
      </c>
      <c r="GH61" s="403">
        <f t="shared" si="116"/>
      </c>
      <c r="GI61" s="403">
        <f t="shared" si="117"/>
      </c>
      <c r="GJ61" s="403">
        <f t="shared" si="118"/>
      </c>
      <c r="GK61" s="403">
        <f t="shared" si="119"/>
      </c>
      <c r="GL61" s="403">
        <f t="shared" si="120"/>
      </c>
      <c r="GM61" s="403">
        <f t="shared" si="121"/>
      </c>
      <c r="GN61" s="403">
        <f t="shared" si="122"/>
      </c>
      <c r="GO61" s="403">
        <f t="shared" si="123"/>
      </c>
      <c r="GP61" s="403">
        <f t="shared" si="124"/>
      </c>
      <c r="GQ61" s="403">
        <f t="shared" si="125"/>
      </c>
      <c r="GR61" s="403">
        <f t="shared" si="126"/>
      </c>
      <c r="GS61" s="403">
        <f t="shared" si="127"/>
      </c>
      <c r="GT61" s="403">
        <f t="shared" si="128"/>
      </c>
      <c r="GU61" s="403">
        <f t="shared" si="129"/>
      </c>
      <c r="GV61" s="403">
        <f t="shared" si="130"/>
      </c>
      <c r="GW61" s="403">
        <f t="shared" si="131"/>
      </c>
      <c r="GX61" s="403">
        <f t="shared" si="132"/>
      </c>
      <c r="GY61" s="403">
        <f t="shared" si="133"/>
      </c>
      <c r="GZ61" s="403">
        <f t="shared" si="134"/>
      </c>
      <c r="HA61" s="403">
        <f t="shared" si="135"/>
      </c>
      <c r="HB61" s="403">
        <f t="shared" si="136"/>
      </c>
      <c r="HC61" s="403">
        <f t="shared" si="137"/>
      </c>
      <c r="HD61" s="403">
        <f t="shared" si="138"/>
      </c>
      <c r="HE61" s="403">
        <f t="shared" si="139"/>
      </c>
      <c r="HF61" s="403">
        <f t="shared" si="140"/>
      </c>
      <c r="HG61" s="403">
        <f t="shared" si="141"/>
      </c>
      <c r="HH61" s="403">
        <f t="shared" si="142"/>
      </c>
      <c r="HI61" s="403">
        <f t="shared" si="143"/>
      </c>
      <c r="HJ61" s="403">
        <f t="shared" si="144"/>
      </c>
      <c r="HK61" s="403">
        <f t="shared" si="145"/>
      </c>
      <c r="HL61" s="403">
        <f t="shared" si="146"/>
      </c>
      <c r="HM61" s="403">
        <f t="shared" si="147"/>
      </c>
      <c r="HN61" s="403">
        <f t="shared" si="148"/>
      </c>
      <c r="HO61" s="403">
        <f t="shared" si="149"/>
      </c>
      <c r="HP61" s="403">
        <f t="shared" si="150"/>
      </c>
      <c r="HQ61" s="403">
        <f t="shared" si="151"/>
      </c>
      <c r="HR61" s="403">
        <f t="shared" si="152"/>
      </c>
      <c r="HS61" s="403">
        <f t="shared" si="153"/>
      </c>
      <c r="HT61" s="403">
        <f t="shared" si="154"/>
      </c>
      <c r="HU61" s="403">
        <f t="shared" si="155"/>
      </c>
      <c r="HV61" s="403">
        <f t="shared" si="156"/>
      </c>
      <c r="HW61" s="403">
        <f t="shared" si="157"/>
      </c>
      <c r="HX61" s="403">
        <f t="shared" si="158"/>
      </c>
      <c r="HY61" s="403">
        <f t="shared" si="159"/>
      </c>
      <c r="HZ61" s="403">
        <f t="shared" si="160"/>
      </c>
      <c r="IA61" s="403">
        <f t="shared" si="161"/>
      </c>
      <c r="IB61" s="403">
        <f t="shared" si="162"/>
      </c>
      <c r="IC61" s="403">
        <f t="shared" si="163"/>
      </c>
      <c r="ID61" s="403">
        <f t="shared" si="164"/>
      </c>
      <c r="IE61" s="403">
        <f t="shared" si="165"/>
      </c>
      <c r="IF61" s="403">
        <f t="shared" si="166"/>
      </c>
      <c r="IG61" s="403">
        <f t="shared" si="167"/>
      </c>
      <c r="IH61" s="403">
        <f t="shared" si="168"/>
      </c>
      <c r="II61" s="403">
        <f t="shared" si="169"/>
      </c>
      <c r="IJ61" s="403">
        <f t="shared" si="170"/>
      </c>
      <c r="IK61" s="403" t="e">
        <f>IF(#REF!="","",#REF!*$AA61)</f>
        <v>#REF!</v>
      </c>
      <c r="IL61" s="403">
        <f t="shared" si="171"/>
      </c>
    </row>
    <row r="62" spans="3:246" ht="12.75">
      <c r="C62" s="939">
        <v>5</v>
      </c>
      <c r="D62" s="781" t="s">
        <v>27</v>
      </c>
      <c r="E62" s="261" t="s">
        <v>371</v>
      </c>
      <c r="F62" s="229"/>
      <c r="G62" s="539"/>
      <c r="H62" s="539"/>
      <c r="I62" s="539"/>
      <c r="J62" s="612"/>
      <c r="K62" s="618"/>
      <c r="L62" s="618"/>
      <c r="M62" s="612"/>
      <c r="N62" s="612"/>
      <c r="O62" s="610"/>
      <c r="P62" s="611"/>
      <c r="Q62" s="539">
        <v>1</v>
      </c>
      <c r="R62" s="613">
        <v>0</v>
      </c>
      <c r="S62" s="613">
        <v>0</v>
      </c>
      <c r="T62" s="611"/>
      <c r="U62" s="539"/>
      <c r="V62" s="539"/>
      <c r="W62" s="539"/>
      <c r="X62" s="611"/>
      <c r="Y62" s="611"/>
      <c r="Z62" s="611"/>
      <c r="AA62" s="611"/>
      <c r="AB62" s="754">
        <f t="shared" si="67"/>
      </c>
      <c r="AC62" s="755">
        <f t="shared" si="68"/>
      </c>
      <c r="AD62" s="754">
        <f t="shared" si="69"/>
      </c>
      <c r="AE62" s="710"/>
      <c r="AF62" s="714"/>
      <c r="AG62" s="710"/>
      <c r="AH62" s="714"/>
      <c r="AI62" s="710"/>
      <c r="AJ62" s="714"/>
      <c r="AK62" s="610"/>
      <c r="AL62" s="611"/>
      <c r="AM62" s="615"/>
      <c r="AN62" s="615"/>
      <c r="AO62" s="615"/>
      <c r="AP62" s="615"/>
      <c r="AQ62" s="615"/>
      <c r="AR62" s="615"/>
      <c r="AS62" s="615"/>
      <c r="AT62" s="615"/>
      <c r="AU62" s="615"/>
      <c r="AV62" s="615"/>
      <c r="AW62" s="615"/>
      <c r="AX62" s="615"/>
      <c r="AY62" s="615"/>
      <c r="AZ62" s="615"/>
      <c r="BA62" s="615"/>
      <c r="BB62" s="615"/>
      <c r="BC62" s="615"/>
      <c r="BD62" s="615"/>
      <c r="BE62" s="611"/>
      <c r="BF62" s="611"/>
      <c r="BG62" s="615"/>
      <c r="BH62" s="615"/>
      <c r="BI62" s="615"/>
      <c r="BJ62" s="615"/>
      <c r="BK62" s="615"/>
      <c r="BL62" s="615"/>
      <c r="BM62" s="615"/>
      <c r="BN62" s="615"/>
      <c r="BO62" s="615"/>
      <c r="BP62" s="611"/>
      <c r="BQ62" s="611"/>
      <c r="BR62" s="615"/>
      <c r="BS62" s="615"/>
      <c r="BT62" s="615"/>
      <c r="BU62" s="615"/>
      <c r="BV62" s="615"/>
      <c r="BW62" s="615"/>
      <c r="BX62" s="615"/>
      <c r="BY62" s="615"/>
      <c r="BZ62" s="615"/>
      <c r="CA62" s="615"/>
      <c r="CB62" s="615"/>
      <c r="CC62" s="615"/>
      <c r="CD62" s="615"/>
      <c r="CE62" s="615"/>
      <c r="CF62" s="679"/>
      <c r="CG62" s="611"/>
      <c r="CH62" s="615"/>
      <c r="CI62" s="615"/>
      <c r="CJ62" s="615"/>
      <c r="CK62" s="611"/>
      <c r="CL62" s="611"/>
      <c r="CM62" s="615"/>
      <c r="CN62" s="615"/>
      <c r="CO62" s="615"/>
      <c r="CP62" s="615"/>
      <c r="CQ62" s="615"/>
      <c r="CR62" s="616"/>
      <c r="CS62" s="615"/>
      <c r="CT62" s="615"/>
      <c r="CU62" s="616"/>
      <c r="CV62" s="705"/>
      <c r="CW62" s="611"/>
      <c r="CX62" s="615"/>
      <c r="CY62" s="722"/>
      <c r="CZ62" s="615"/>
      <c r="DA62" s="611"/>
      <c r="DB62" s="611"/>
      <c r="DC62" s="615"/>
      <c r="DD62" s="615"/>
      <c r="DE62" s="647"/>
      <c r="DF62" s="615"/>
      <c r="DG62" s="615"/>
      <c r="DH62" s="615"/>
      <c r="DI62" s="615"/>
      <c r="DJ62" s="647"/>
      <c r="DK62" s="615"/>
      <c r="DL62" s="615"/>
      <c r="DM62" s="615"/>
      <c r="DN62" s="615"/>
      <c r="DO62" s="615"/>
      <c r="DP62" s="615"/>
      <c r="DQ62" s="611"/>
      <c r="DR62" s="615"/>
      <c r="DS62" s="615"/>
      <c r="DT62" s="611"/>
      <c r="DU62" s="712"/>
      <c r="DV62" s="730"/>
      <c r="DW62" s="730"/>
      <c r="DX62" s="730"/>
      <c r="DY62" s="730"/>
      <c r="DZ62" s="728"/>
      <c r="EA62" s="730"/>
      <c r="EB62" s="730"/>
      <c r="EC62" s="730"/>
      <c r="ED62" s="730"/>
      <c r="EE62" s="729"/>
      <c r="EF62" s="730"/>
      <c r="EG62" s="730"/>
      <c r="EH62" s="730"/>
      <c r="EI62" s="730"/>
      <c r="EJ62" s="728"/>
      <c r="EK62" s="730"/>
      <c r="EL62" s="730"/>
      <c r="EM62" s="730"/>
      <c r="EN62" s="730"/>
      <c r="EO62" s="729"/>
      <c r="EP62" s="730"/>
      <c r="EQ62" s="730"/>
      <c r="ER62" s="730"/>
      <c r="ES62" s="730"/>
      <c r="ET62" s="728"/>
      <c r="EU62" s="730"/>
      <c r="EV62" s="730"/>
      <c r="EW62" s="730"/>
      <c r="EX62" s="730"/>
      <c r="EY62" s="729"/>
      <c r="EZ62" s="730"/>
      <c r="FA62" s="730"/>
      <c r="FB62" s="730"/>
      <c r="FC62" s="730"/>
      <c r="FD62" s="728"/>
      <c r="FE62" s="730"/>
      <c r="FF62" s="730"/>
      <c r="FG62" s="730"/>
      <c r="FH62" s="730"/>
      <c r="FI62" s="729"/>
      <c r="FJ62" s="730"/>
      <c r="FK62" s="730"/>
      <c r="FL62" s="730"/>
      <c r="FM62" s="730"/>
      <c r="FN62" s="728"/>
      <c r="FO62" s="730"/>
      <c r="FP62" s="730"/>
      <c r="FQ62" s="730"/>
      <c r="FR62" s="730"/>
      <c r="FS62" s="729"/>
      <c r="FT62" s="730"/>
      <c r="FU62" s="730"/>
      <c r="FV62" s="712"/>
      <c r="FW62" s="709" t="str">
        <f t="shared" si="59"/>
        <v>- -</v>
      </c>
      <c r="FX62" s="709" t="str">
        <f t="shared" si="113"/>
        <v>- -</v>
      </c>
      <c r="FY62" s="615"/>
      <c r="FZ62" s="611"/>
      <c r="GA62" s="611"/>
      <c r="GB62" s="539"/>
      <c r="GC62" s="265"/>
      <c r="GE62" s="229"/>
      <c r="GF62" s="403">
        <f t="shared" si="114"/>
      </c>
      <c r="GG62" s="403">
        <f t="shared" si="115"/>
      </c>
      <c r="GH62" s="403">
        <f t="shared" si="116"/>
      </c>
      <c r="GI62" s="403">
        <f t="shared" si="117"/>
      </c>
      <c r="GJ62" s="403">
        <f t="shared" si="118"/>
      </c>
      <c r="GK62" s="403">
        <f t="shared" si="119"/>
      </c>
      <c r="GL62" s="403">
        <f t="shared" si="120"/>
      </c>
      <c r="GM62" s="403">
        <f t="shared" si="121"/>
      </c>
      <c r="GN62" s="403">
        <f t="shared" si="122"/>
      </c>
      <c r="GO62" s="403">
        <f t="shared" si="123"/>
      </c>
      <c r="GP62" s="403">
        <f t="shared" si="124"/>
      </c>
      <c r="GQ62" s="403">
        <f t="shared" si="125"/>
      </c>
      <c r="GR62" s="403">
        <f t="shared" si="126"/>
      </c>
      <c r="GS62" s="403">
        <f t="shared" si="127"/>
      </c>
      <c r="GT62" s="403">
        <f t="shared" si="128"/>
      </c>
      <c r="GU62" s="403">
        <f t="shared" si="129"/>
      </c>
      <c r="GV62" s="403">
        <f t="shared" si="130"/>
      </c>
      <c r="GW62" s="403">
        <f t="shared" si="131"/>
      </c>
      <c r="GX62" s="403">
        <f t="shared" si="132"/>
      </c>
      <c r="GY62" s="403">
        <f t="shared" si="133"/>
      </c>
      <c r="GZ62" s="403">
        <f t="shared" si="134"/>
      </c>
      <c r="HA62" s="403">
        <f t="shared" si="135"/>
      </c>
      <c r="HB62" s="403">
        <f t="shared" si="136"/>
      </c>
      <c r="HC62" s="403">
        <f t="shared" si="137"/>
      </c>
      <c r="HD62" s="403">
        <f t="shared" si="138"/>
      </c>
      <c r="HE62" s="403">
        <f t="shared" si="139"/>
      </c>
      <c r="HF62" s="403">
        <f t="shared" si="140"/>
      </c>
      <c r="HG62" s="403">
        <f t="shared" si="141"/>
      </c>
      <c r="HH62" s="403">
        <f t="shared" si="142"/>
      </c>
      <c r="HI62" s="403">
        <f t="shared" si="143"/>
      </c>
      <c r="HJ62" s="403">
        <f t="shared" si="144"/>
      </c>
      <c r="HK62" s="403">
        <f t="shared" si="145"/>
      </c>
      <c r="HL62" s="403">
        <f t="shared" si="146"/>
      </c>
      <c r="HM62" s="403">
        <f t="shared" si="147"/>
      </c>
      <c r="HN62" s="403">
        <f t="shared" si="148"/>
      </c>
      <c r="HO62" s="403">
        <f t="shared" si="149"/>
      </c>
      <c r="HP62" s="403">
        <f t="shared" si="150"/>
      </c>
      <c r="HQ62" s="403">
        <f t="shared" si="151"/>
      </c>
      <c r="HR62" s="403">
        <f t="shared" si="152"/>
      </c>
      <c r="HS62" s="403">
        <f t="shared" si="153"/>
      </c>
      <c r="HT62" s="403">
        <f t="shared" si="154"/>
      </c>
      <c r="HU62" s="403">
        <f t="shared" si="155"/>
      </c>
      <c r="HV62" s="403">
        <f t="shared" si="156"/>
      </c>
      <c r="HW62" s="403">
        <f t="shared" si="157"/>
      </c>
      <c r="HX62" s="403">
        <f t="shared" si="158"/>
      </c>
      <c r="HY62" s="403">
        <f t="shared" si="159"/>
      </c>
      <c r="HZ62" s="403">
        <f t="shared" si="160"/>
      </c>
      <c r="IA62" s="403">
        <f t="shared" si="161"/>
      </c>
      <c r="IB62" s="403">
        <f t="shared" si="162"/>
      </c>
      <c r="IC62" s="403">
        <f t="shared" si="163"/>
      </c>
      <c r="ID62" s="403">
        <f t="shared" si="164"/>
      </c>
      <c r="IE62" s="403">
        <f t="shared" si="165"/>
      </c>
      <c r="IF62" s="403">
        <f t="shared" si="166"/>
      </c>
      <c r="IG62" s="403">
        <f t="shared" si="167"/>
      </c>
      <c r="IH62" s="403">
        <f t="shared" si="168"/>
      </c>
      <c r="II62" s="403">
        <f t="shared" si="169"/>
      </c>
      <c r="IJ62" s="403">
        <f t="shared" si="170"/>
      </c>
      <c r="IK62" s="403" t="e">
        <f>IF(#REF!="","",#REF!*$AA62)</f>
        <v>#REF!</v>
      </c>
      <c r="IL62" s="403">
        <f t="shared" si="171"/>
      </c>
    </row>
    <row r="63" spans="3:246" ht="27.75" customHeight="1">
      <c r="C63" s="939">
        <v>5</v>
      </c>
      <c r="D63" s="781" t="s">
        <v>128</v>
      </c>
      <c r="E63" s="261" t="s">
        <v>371</v>
      </c>
      <c r="F63" s="228"/>
      <c r="G63" s="539"/>
      <c r="H63" s="539"/>
      <c r="I63" s="539"/>
      <c r="J63" s="612"/>
      <c r="K63" s="618"/>
      <c r="L63" s="618"/>
      <c r="M63" s="612"/>
      <c r="N63" s="612"/>
      <c r="O63" s="619"/>
      <c r="P63" s="620"/>
      <c r="Q63" s="539">
        <v>1</v>
      </c>
      <c r="R63" s="539">
        <v>1</v>
      </c>
      <c r="S63" s="613">
        <v>0</v>
      </c>
      <c r="T63" s="620"/>
      <c r="U63" s="539"/>
      <c r="V63" s="539"/>
      <c r="W63" s="539"/>
      <c r="X63" s="620"/>
      <c r="Y63" s="611"/>
      <c r="Z63" s="611"/>
      <c r="AA63" s="611"/>
      <c r="AB63" s="754">
        <f t="shared" si="67"/>
      </c>
      <c r="AC63" s="755">
        <f t="shared" si="68"/>
      </c>
      <c r="AD63" s="754">
        <f t="shared" si="69"/>
      </c>
      <c r="AE63" s="710"/>
      <c r="AF63" s="714"/>
      <c r="AG63" s="710"/>
      <c r="AH63" s="714"/>
      <c r="AI63" s="710"/>
      <c r="AJ63" s="714"/>
      <c r="AK63" s="610"/>
      <c r="AL63" s="620"/>
      <c r="AM63" s="615"/>
      <c r="AN63" s="615"/>
      <c r="AO63" s="615"/>
      <c r="AP63" s="615"/>
      <c r="AQ63" s="615"/>
      <c r="AR63" s="615"/>
      <c r="AS63" s="615"/>
      <c r="AT63" s="615"/>
      <c r="AU63" s="615"/>
      <c r="AV63" s="615"/>
      <c r="AW63" s="615"/>
      <c r="AX63" s="615"/>
      <c r="AY63" s="615"/>
      <c r="AZ63" s="615"/>
      <c r="BA63" s="615"/>
      <c r="BB63" s="615"/>
      <c r="BC63" s="615"/>
      <c r="BD63" s="615"/>
      <c r="BE63" s="611"/>
      <c r="BF63" s="620"/>
      <c r="BG63" s="615"/>
      <c r="BH63" s="615"/>
      <c r="BI63" s="615"/>
      <c r="BJ63" s="615"/>
      <c r="BK63" s="615"/>
      <c r="BL63" s="615"/>
      <c r="BM63" s="615"/>
      <c r="BN63" s="615"/>
      <c r="BO63" s="615"/>
      <c r="BP63" s="611"/>
      <c r="BQ63" s="620"/>
      <c r="BR63" s="615"/>
      <c r="BS63" s="615"/>
      <c r="BT63" s="615"/>
      <c r="BU63" s="615"/>
      <c r="BV63" s="615"/>
      <c r="BW63" s="615"/>
      <c r="BX63" s="615"/>
      <c r="BY63" s="615"/>
      <c r="BZ63" s="615"/>
      <c r="CA63" s="615"/>
      <c r="CB63" s="615"/>
      <c r="CC63" s="615"/>
      <c r="CD63" s="615"/>
      <c r="CE63" s="615"/>
      <c r="CF63" s="679"/>
      <c r="CG63" s="620"/>
      <c r="CH63" s="615"/>
      <c r="CI63" s="615"/>
      <c r="CJ63" s="615"/>
      <c r="CK63" s="611"/>
      <c r="CL63" s="620"/>
      <c r="CM63" s="615"/>
      <c r="CN63" s="615"/>
      <c r="CO63" s="615"/>
      <c r="CP63" s="615"/>
      <c r="CQ63" s="615"/>
      <c r="CR63" s="616"/>
      <c r="CS63" s="615"/>
      <c r="CT63" s="615"/>
      <c r="CU63" s="616"/>
      <c r="CV63" s="705"/>
      <c r="CW63" s="620"/>
      <c r="CX63" s="615"/>
      <c r="CY63" s="722"/>
      <c r="CZ63" s="615"/>
      <c r="DA63" s="611"/>
      <c r="DB63" s="620"/>
      <c r="DC63" s="615"/>
      <c r="DD63" s="615"/>
      <c r="DE63" s="647"/>
      <c r="DF63" s="615"/>
      <c r="DG63" s="615"/>
      <c r="DH63" s="615"/>
      <c r="DI63" s="615"/>
      <c r="DJ63" s="647"/>
      <c r="DK63" s="615"/>
      <c r="DL63" s="615"/>
      <c r="DM63" s="615"/>
      <c r="DN63" s="615"/>
      <c r="DO63" s="615"/>
      <c r="DP63" s="615"/>
      <c r="DQ63" s="611"/>
      <c r="DR63" s="615"/>
      <c r="DS63" s="615"/>
      <c r="DT63" s="611"/>
      <c r="DU63" s="712"/>
      <c r="DV63" s="730"/>
      <c r="DW63" s="730"/>
      <c r="DX63" s="730"/>
      <c r="DY63" s="730"/>
      <c r="DZ63" s="728"/>
      <c r="EA63" s="730"/>
      <c r="EB63" s="730"/>
      <c r="EC63" s="730"/>
      <c r="ED63" s="730"/>
      <c r="EE63" s="729"/>
      <c r="EF63" s="730"/>
      <c r="EG63" s="730"/>
      <c r="EH63" s="730"/>
      <c r="EI63" s="730"/>
      <c r="EJ63" s="728"/>
      <c r="EK63" s="730"/>
      <c r="EL63" s="730"/>
      <c r="EM63" s="730"/>
      <c r="EN63" s="730"/>
      <c r="EO63" s="729"/>
      <c r="EP63" s="730"/>
      <c r="EQ63" s="730"/>
      <c r="ER63" s="730"/>
      <c r="ES63" s="730"/>
      <c r="ET63" s="728"/>
      <c r="EU63" s="730"/>
      <c r="EV63" s="730"/>
      <c r="EW63" s="730"/>
      <c r="EX63" s="730"/>
      <c r="EY63" s="729"/>
      <c r="EZ63" s="730"/>
      <c r="FA63" s="730"/>
      <c r="FB63" s="730"/>
      <c r="FC63" s="730"/>
      <c r="FD63" s="728"/>
      <c r="FE63" s="730"/>
      <c r="FF63" s="730"/>
      <c r="FG63" s="730"/>
      <c r="FH63" s="730"/>
      <c r="FI63" s="729"/>
      <c r="FJ63" s="730"/>
      <c r="FK63" s="730"/>
      <c r="FL63" s="730"/>
      <c r="FM63" s="730"/>
      <c r="FN63" s="728"/>
      <c r="FO63" s="730"/>
      <c r="FP63" s="730"/>
      <c r="FQ63" s="730"/>
      <c r="FR63" s="730"/>
      <c r="FS63" s="729"/>
      <c r="FT63" s="730"/>
      <c r="FU63" s="730"/>
      <c r="FV63" s="712"/>
      <c r="FW63" s="709" t="str">
        <f t="shared" si="59"/>
        <v>- -</v>
      </c>
      <c r="FX63" s="709" t="str">
        <f t="shared" si="113"/>
        <v>- -</v>
      </c>
      <c r="FY63" s="615"/>
      <c r="FZ63" s="611"/>
      <c r="GA63" s="620"/>
      <c r="GB63" s="539"/>
      <c r="GC63" s="265"/>
      <c r="GE63" s="228"/>
      <c r="GF63" s="403">
        <f t="shared" si="114"/>
      </c>
      <c r="GG63" s="403">
        <f t="shared" si="115"/>
      </c>
      <c r="GH63" s="403">
        <f t="shared" si="116"/>
      </c>
      <c r="GI63" s="403">
        <f t="shared" si="117"/>
      </c>
      <c r="GJ63" s="403">
        <f t="shared" si="118"/>
      </c>
      <c r="GK63" s="403">
        <f t="shared" si="119"/>
      </c>
      <c r="GL63" s="403">
        <f t="shared" si="120"/>
      </c>
      <c r="GM63" s="403">
        <f t="shared" si="121"/>
      </c>
      <c r="GN63" s="403">
        <f t="shared" si="122"/>
      </c>
      <c r="GO63" s="403">
        <f t="shared" si="123"/>
      </c>
      <c r="GP63" s="403">
        <f t="shared" si="124"/>
      </c>
      <c r="GQ63" s="403">
        <f t="shared" si="125"/>
      </c>
      <c r="GR63" s="403">
        <f t="shared" si="126"/>
      </c>
      <c r="GS63" s="403">
        <f t="shared" si="127"/>
      </c>
      <c r="GT63" s="403">
        <f t="shared" si="128"/>
      </c>
      <c r="GU63" s="403">
        <f t="shared" si="129"/>
      </c>
      <c r="GV63" s="403">
        <f t="shared" si="130"/>
      </c>
      <c r="GW63" s="403">
        <f t="shared" si="131"/>
      </c>
      <c r="GX63" s="403">
        <f t="shared" si="132"/>
      </c>
      <c r="GY63" s="403">
        <f t="shared" si="133"/>
      </c>
      <c r="GZ63" s="403">
        <f t="shared" si="134"/>
      </c>
      <c r="HA63" s="403">
        <f t="shared" si="135"/>
      </c>
      <c r="HB63" s="403">
        <f t="shared" si="136"/>
      </c>
      <c r="HC63" s="403">
        <f t="shared" si="137"/>
      </c>
      <c r="HD63" s="403">
        <f t="shared" si="138"/>
      </c>
      <c r="HE63" s="403">
        <f t="shared" si="139"/>
      </c>
      <c r="HF63" s="403">
        <f t="shared" si="140"/>
      </c>
      <c r="HG63" s="403">
        <f t="shared" si="141"/>
      </c>
      <c r="HH63" s="403">
        <f t="shared" si="142"/>
      </c>
      <c r="HI63" s="403">
        <f t="shared" si="143"/>
      </c>
      <c r="HJ63" s="403">
        <f t="shared" si="144"/>
      </c>
      <c r="HK63" s="403">
        <f t="shared" si="145"/>
      </c>
      <c r="HL63" s="403">
        <f t="shared" si="146"/>
      </c>
      <c r="HM63" s="403">
        <f t="shared" si="147"/>
      </c>
      <c r="HN63" s="403">
        <f t="shared" si="148"/>
      </c>
      <c r="HO63" s="403">
        <f t="shared" si="149"/>
      </c>
      <c r="HP63" s="403">
        <f t="shared" si="150"/>
      </c>
      <c r="HQ63" s="403">
        <f t="shared" si="151"/>
      </c>
      <c r="HR63" s="403">
        <f t="shared" si="152"/>
      </c>
      <c r="HS63" s="403">
        <f t="shared" si="153"/>
      </c>
      <c r="HT63" s="403">
        <f t="shared" si="154"/>
      </c>
      <c r="HU63" s="403">
        <f t="shared" si="155"/>
      </c>
      <c r="HV63" s="403">
        <f t="shared" si="156"/>
      </c>
      <c r="HW63" s="403">
        <f t="shared" si="157"/>
      </c>
      <c r="HX63" s="403">
        <f t="shared" si="158"/>
      </c>
      <c r="HY63" s="403">
        <f t="shared" si="159"/>
      </c>
      <c r="HZ63" s="403">
        <f t="shared" si="160"/>
      </c>
      <c r="IA63" s="403">
        <f t="shared" si="161"/>
      </c>
      <c r="IB63" s="403">
        <f t="shared" si="162"/>
      </c>
      <c r="IC63" s="403">
        <f t="shared" si="163"/>
      </c>
      <c r="ID63" s="403">
        <f t="shared" si="164"/>
      </c>
      <c r="IE63" s="403">
        <f t="shared" si="165"/>
      </c>
      <c r="IF63" s="403">
        <f t="shared" si="166"/>
      </c>
      <c r="IG63" s="403">
        <f t="shared" si="167"/>
      </c>
      <c r="IH63" s="403">
        <f t="shared" si="168"/>
      </c>
      <c r="II63" s="403">
        <f t="shared" si="169"/>
      </c>
      <c r="IJ63" s="403">
        <f t="shared" si="170"/>
      </c>
      <c r="IK63" s="403" t="e">
        <f>IF(#REF!="","",#REF!*$AA63)</f>
        <v>#REF!</v>
      </c>
      <c r="IL63" s="403">
        <f t="shared" si="171"/>
      </c>
    </row>
    <row r="64" spans="3:246" ht="12.75">
      <c r="C64" s="939">
        <v>5</v>
      </c>
      <c r="D64" s="781" t="s">
        <v>113</v>
      </c>
      <c r="E64" s="261" t="s">
        <v>371</v>
      </c>
      <c r="F64" s="229"/>
      <c r="G64" s="539"/>
      <c r="H64" s="539"/>
      <c r="I64" s="539"/>
      <c r="J64" s="612"/>
      <c r="K64" s="618"/>
      <c r="L64" s="618"/>
      <c r="M64" s="612"/>
      <c r="N64" s="612"/>
      <c r="O64" s="610"/>
      <c r="P64" s="611"/>
      <c r="Q64" s="539">
        <v>1</v>
      </c>
      <c r="R64" s="539">
        <v>2</v>
      </c>
      <c r="S64" s="613">
        <v>0</v>
      </c>
      <c r="T64" s="611"/>
      <c r="U64" s="539"/>
      <c r="V64" s="539"/>
      <c r="W64" s="539"/>
      <c r="X64" s="611"/>
      <c r="Y64" s="611"/>
      <c r="Z64" s="611"/>
      <c r="AA64" s="611"/>
      <c r="AB64" s="754">
        <f t="shared" si="67"/>
      </c>
      <c r="AC64" s="755">
        <f t="shared" si="68"/>
      </c>
      <c r="AD64" s="754">
        <f t="shared" si="69"/>
      </c>
      <c r="AE64" s="710"/>
      <c r="AF64" s="714"/>
      <c r="AG64" s="710"/>
      <c r="AH64" s="714"/>
      <c r="AI64" s="710"/>
      <c r="AJ64" s="714"/>
      <c r="AK64" s="610"/>
      <c r="AL64" s="611"/>
      <c r="AM64" s="615"/>
      <c r="AN64" s="615"/>
      <c r="AO64" s="615"/>
      <c r="AP64" s="615"/>
      <c r="AQ64" s="615"/>
      <c r="AR64" s="615"/>
      <c r="AS64" s="615"/>
      <c r="AT64" s="615"/>
      <c r="AU64" s="615"/>
      <c r="AV64" s="615"/>
      <c r="AW64" s="615"/>
      <c r="AX64" s="615"/>
      <c r="AY64" s="615"/>
      <c r="AZ64" s="615"/>
      <c r="BA64" s="615"/>
      <c r="BB64" s="615"/>
      <c r="BC64" s="615"/>
      <c r="BD64" s="615"/>
      <c r="BE64" s="611"/>
      <c r="BF64" s="611"/>
      <c r="BG64" s="615"/>
      <c r="BH64" s="615"/>
      <c r="BI64" s="615"/>
      <c r="BJ64" s="615"/>
      <c r="BK64" s="615"/>
      <c r="BL64" s="615"/>
      <c r="BM64" s="615"/>
      <c r="BN64" s="615"/>
      <c r="BO64" s="615"/>
      <c r="BP64" s="611"/>
      <c r="BQ64" s="611"/>
      <c r="BR64" s="615"/>
      <c r="BS64" s="615"/>
      <c r="BT64" s="615"/>
      <c r="BU64" s="615"/>
      <c r="BV64" s="615"/>
      <c r="BW64" s="615"/>
      <c r="BX64" s="615"/>
      <c r="BY64" s="615"/>
      <c r="BZ64" s="615"/>
      <c r="CA64" s="615"/>
      <c r="CB64" s="615"/>
      <c r="CC64" s="615"/>
      <c r="CD64" s="615"/>
      <c r="CE64" s="615"/>
      <c r="CF64" s="679"/>
      <c r="CG64" s="611"/>
      <c r="CH64" s="615"/>
      <c r="CI64" s="615"/>
      <c r="CJ64" s="615"/>
      <c r="CK64" s="611"/>
      <c r="CL64" s="611"/>
      <c r="CM64" s="615"/>
      <c r="CN64" s="615"/>
      <c r="CO64" s="615"/>
      <c r="CP64" s="615"/>
      <c r="CQ64" s="615"/>
      <c r="CR64" s="616"/>
      <c r="CS64" s="615"/>
      <c r="CT64" s="615"/>
      <c r="CU64" s="616"/>
      <c r="CV64" s="705"/>
      <c r="CW64" s="611"/>
      <c r="CX64" s="615"/>
      <c r="CY64" s="722"/>
      <c r="CZ64" s="615"/>
      <c r="DA64" s="611"/>
      <c r="DB64" s="611"/>
      <c r="DC64" s="615"/>
      <c r="DD64" s="615"/>
      <c r="DE64" s="647"/>
      <c r="DF64" s="615"/>
      <c r="DG64" s="615"/>
      <c r="DH64" s="615"/>
      <c r="DI64" s="615"/>
      <c r="DJ64" s="647"/>
      <c r="DK64" s="615"/>
      <c r="DL64" s="615"/>
      <c r="DM64" s="615"/>
      <c r="DN64" s="615"/>
      <c r="DO64" s="615"/>
      <c r="DP64" s="615"/>
      <c r="DQ64" s="611"/>
      <c r="DR64" s="615"/>
      <c r="DS64" s="615"/>
      <c r="DT64" s="611"/>
      <c r="DU64" s="712"/>
      <c r="DV64" s="730"/>
      <c r="DW64" s="730"/>
      <c r="DX64" s="730"/>
      <c r="DY64" s="730"/>
      <c r="DZ64" s="728"/>
      <c r="EA64" s="730"/>
      <c r="EB64" s="730"/>
      <c r="EC64" s="730"/>
      <c r="ED64" s="730"/>
      <c r="EE64" s="729"/>
      <c r="EF64" s="730"/>
      <c r="EG64" s="730"/>
      <c r="EH64" s="730"/>
      <c r="EI64" s="730"/>
      <c r="EJ64" s="728"/>
      <c r="EK64" s="730"/>
      <c r="EL64" s="730"/>
      <c r="EM64" s="730"/>
      <c r="EN64" s="730"/>
      <c r="EO64" s="729"/>
      <c r="EP64" s="730"/>
      <c r="EQ64" s="730"/>
      <c r="ER64" s="730"/>
      <c r="ES64" s="730"/>
      <c r="ET64" s="728"/>
      <c r="EU64" s="730"/>
      <c r="EV64" s="730"/>
      <c r="EW64" s="730"/>
      <c r="EX64" s="730"/>
      <c r="EY64" s="729"/>
      <c r="EZ64" s="730"/>
      <c r="FA64" s="730"/>
      <c r="FB64" s="730"/>
      <c r="FC64" s="730"/>
      <c r="FD64" s="728"/>
      <c r="FE64" s="730"/>
      <c r="FF64" s="730"/>
      <c r="FG64" s="730"/>
      <c r="FH64" s="730"/>
      <c r="FI64" s="729"/>
      <c r="FJ64" s="730"/>
      <c r="FK64" s="730"/>
      <c r="FL64" s="730"/>
      <c r="FM64" s="730"/>
      <c r="FN64" s="728"/>
      <c r="FO64" s="730"/>
      <c r="FP64" s="730"/>
      <c r="FQ64" s="730"/>
      <c r="FR64" s="730"/>
      <c r="FS64" s="729"/>
      <c r="FT64" s="730"/>
      <c r="FU64" s="730"/>
      <c r="FV64" s="712"/>
      <c r="FW64" s="709" t="str">
        <f t="shared" si="59"/>
        <v>- -</v>
      </c>
      <c r="FX64" s="709" t="str">
        <f t="shared" si="113"/>
        <v>- -</v>
      </c>
      <c r="FY64" s="615"/>
      <c r="FZ64" s="611"/>
      <c r="GA64" s="611"/>
      <c r="GB64" s="539"/>
      <c r="GC64" s="265"/>
      <c r="GE64" s="229"/>
      <c r="GF64" s="403">
        <f t="shared" si="114"/>
      </c>
      <c r="GG64" s="403">
        <f t="shared" si="115"/>
      </c>
      <c r="GH64" s="403">
        <f t="shared" si="116"/>
      </c>
      <c r="GI64" s="403">
        <f t="shared" si="117"/>
      </c>
      <c r="GJ64" s="403">
        <f t="shared" si="118"/>
      </c>
      <c r="GK64" s="403">
        <f t="shared" si="119"/>
      </c>
      <c r="GL64" s="403">
        <f t="shared" si="120"/>
      </c>
      <c r="GM64" s="403">
        <f t="shared" si="121"/>
      </c>
      <c r="GN64" s="403">
        <f t="shared" si="122"/>
      </c>
      <c r="GO64" s="403">
        <f t="shared" si="123"/>
      </c>
      <c r="GP64" s="403">
        <f t="shared" si="124"/>
      </c>
      <c r="GQ64" s="403">
        <f t="shared" si="125"/>
      </c>
      <c r="GR64" s="403">
        <f t="shared" si="126"/>
      </c>
      <c r="GS64" s="403">
        <f t="shared" si="127"/>
      </c>
      <c r="GT64" s="403">
        <f t="shared" si="128"/>
      </c>
      <c r="GU64" s="403">
        <f t="shared" si="129"/>
      </c>
      <c r="GV64" s="403">
        <f t="shared" si="130"/>
      </c>
      <c r="GW64" s="403">
        <f t="shared" si="131"/>
      </c>
      <c r="GX64" s="403">
        <f t="shared" si="132"/>
      </c>
      <c r="GY64" s="403">
        <f t="shared" si="133"/>
      </c>
      <c r="GZ64" s="403">
        <f t="shared" si="134"/>
      </c>
      <c r="HA64" s="403">
        <f t="shared" si="135"/>
      </c>
      <c r="HB64" s="403">
        <f t="shared" si="136"/>
      </c>
      <c r="HC64" s="403">
        <f t="shared" si="137"/>
      </c>
      <c r="HD64" s="403">
        <f t="shared" si="138"/>
      </c>
      <c r="HE64" s="403">
        <f t="shared" si="139"/>
      </c>
      <c r="HF64" s="403">
        <f t="shared" si="140"/>
      </c>
      <c r="HG64" s="403">
        <f t="shared" si="141"/>
      </c>
      <c r="HH64" s="403">
        <f t="shared" si="142"/>
      </c>
      <c r="HI64" s="403">
        <f t="shared" si="143"/>
      </c>
      <c r="HJ64" s="403">
        <f t="shared" si="144"/>
      </c>
      <c r="HK64" s="403">
        <f t="shared" si="145"/>
      </c>
      <c r="HL64" s="403">
        <f t="shared" si="146"/>
      </c>
      <c r="HM64" s="403">
        <f t="shared" si="147"/>
      </c>
      <c r="HN64" s="403">
        <f t="shared" si="148"/>
      </c>
      <c r="HO64" s="403">
        <f t="shared" si="149"/>
      </c>
      <c r="HP64" s="403">
        <f t="shared" si="150"/>
      </c>
      <c r="HQ64" s="403">
        <f t="shared" si="151"/>
      </c>
      <c r="HR64" s="403">
        <f t="shared" si="152"/>
      </c>
      <c r="HS64" s="403">
        <f t="shared" si="153"/>
      </c>
      <c r="HT64" s="403">
        <f t="shared" si="154"/>
      </c>
      <c r="HU64" s="403">
        <f t="shared" si="155"/>
      </c>
      <c r="HV64" s="403">
        <f t="shared" si="156"/>
      </c>
      <c r="HW64" s="403">
        <f t="shared" si="157"/>
      </c>
      <c r="HX64" s="403">
        <f t="shared" si="158"/>
      </c>
      <c r="HY64" s="403">
        <f t="shared" si="159"/>
      </c>
      <c r="HZ64" s="403">
        <f t="shared" si="160"/>
      </c>
      <c r="IA64" s="403">
        <f t="shared" si="161"/>
      </c>
      <c r="IB64" s="403">
        <f t="shared" si="162"/>
      </c>
      <c r="IC64" s="403">
        <f t="shared" si="163"/>
      </c>
      <c r="ID64" s="403">
        <f t="shared" si="164"/>
      </c>
      <c r="IE64" s="403">
        <f t="shared" si="165"/>
      </c>
      <c r="IF64" s="403">
        <f t="shared" si="166"/>
      </c>
      <c r="IG64" s="403">
        <f t="shared" si="167"/>
      </c>
      <c r="IH64" s="403">
        <f t="shared" si="168"/>
      </c>
      <c r="II64" s="403">
        <f t="shared" si="169"/>
      </c>
      <c r="IJ64" s="403">
        <f t="shared" si="170"/>
      </c>
      <c r="IK64" s="403" t="e">
        <f>IF(#REF!="","",#REF!*$AA64)</f>
        <v>#REF!</v>
      </c>
      <c r="IL64" s="403">
        <f t="shared" si="171"/>
      </c>
    </row>
    <row r="65" spans="3:246" ht="12.75">
      <c r="C65" s="939">
        <v>5</v>
      </c>
      <c r="D65" s="782" t="s">
        <v>217</v>
      </c>
      <c r="E65" s="261" t="s">
        <v>371</v>
      </c>
      <c r="F65" s="229"/>
      <c r="G65" s="630"/>
      <c r="H65" s="630"/>
      <c r="I65" s="713"/>
      <c r="J65" s="558"/>
      <c r="K65" s="558"/>
      <c r="L65" s="558"/>
      <c r="M65" s="558"/>
      <c r="N65" s="558"/>
      <c r="O65" s="610"/>
      <c r="P65" s="611"/>
      <c r="Q65" s="613">
        <v>0</v>
      </c>
      <c r="R65" s="626">
        <v>2</v>
      </c>
      <c r="S65" s="613">
        <v>0</v>
      </c>
      <c r="T65" s="611"/>
      <c r="U65" s="630">
        <v>1</v>
      </c>
      <c r="V65" s="630">
        <v>1</v>
      </c>
      <c r="W65" s="713">
        <v>1</v>
      </c>
      <c r="X65" s="611"/>
      <c r="Y65" s="611">
        <v>4900</v>
      </c>
      <c r="Z65" s="614">
        <v>50</v>
      </c>
      <c r="AA65" s="611">
        <v>0</v>
      </c>
      <c r="AB65" s="754">
        <f t="shared" si="67"/>
      </c>
      <c r="AC65" s="755">
        <f t="shared" si="68"/>
        <v>0.01020408163265306</v>
      </c>
      <c r="AD65" s="754">
        <f t="shared" si="69"/>
        <v>30</v>
      </c>
      <c r="AE65" s="710"/>
      <c r="AF65" s="714"/>
      <c r="AG65" s="710"/>
      <c r="AH65" s="714"/>
      <c r="AI65" s="710"/>
      <c r="AJ65" s="714"/>
      <c r="AK65" s="611"/>
      <c r="AL65" s="611"/>
      <c r="AM65" s="615"/>
      <c r="AN65" s="615"/>
      <c r="AO65" s="615"/>
      <c r="AP65" s="615"/>
      <c r="AQ65" s="615"/>
      <c r="AR65" s="615"/>
      <c r="AS65" s="615"/>
      <c r="AT65" s="615"/>
      <c r="AU65" s="615"/>
      <c r="AV65" s="615"/>
      <c r="AW65" s="615"/>
      <c r="AX65" s="615"/>
      <c r="AY65" s="615"/>
      <c r="AZ65" s="615"/>
      <c r="BA65" s="615"/>
      <c r="BB65" s="615"/>
      <c r="BC65" s="615"/>
      <c r="BD65" s="615"/>
      <c r="BE65" s="611"/>
      <c r="BF65" s="611"/>
      <c r="BG65" s="615"/>
      <c r="BH65" s="615"/>
      <c r="BI65" s="615"/>
      <c r="BJ65" s="615"/>
      <c r="BK65" s="615"/>
      <c r="BL65" s="615"/>
      <c r="BM65" s="615"/>
      <c r="BN65" s="615"/>
      <c r="BO65" s="615"/>
      <c r="BP65" s="611"/>
      <c r="BQ65" s="611"/>
      <c r="BR65" s="615"/>
      <c r="BS65" s="615"/>
      <c r="BT65" s="615"/>
      <c r="BU65" s="615"/>
      <c r="BV65" s="615"/>
      <c r="BW65" s="615"/>
      <c r="BX65" s="615"/>
      <c r="BY65" s="615"/>
      <c r="BZ65" s="615"/>
      <c r="CA65" s="615"/>
      <c r="CB65" s="615"/>
      <c r="CC65" s="615"/>
      <c r="CD65" s="615"/>
      <c r="CE65" s="615"/>
      <c r="CF65" s="679"/>
      <c r="CG65" s="611"/>
      <c r="CH65" s="615"/>
      <c r="CI65" s="615"/>
      <c r="CJ65" s="615"/>
      <c r="CK65" s="611"/>
      <c r="CL65" s="611"/>
      <c r="CM65" s="615"/>
      <c r="CN65" s="615"/>
      <c r="CO65" s="615"/>
      <c r="CP65" s="615"/>
      <c r="CQ65" s="616"/>
      <c r="CR65" s="616"/>
      <c r="CS65" s="615"/>
      <c r="CT65" s="616"/>
      <c r="CU65" s="616"/>
      <c r="CV65" s="705"/>
      <c r="CW65" s="611"/>
      <c r="CX65" s="612"/>
      <c r="CY65" s="722"/>
      <c r="CZ65" s="615"/>
      <c r="DA65" s="615"/>
      <c r="DB65" s="611"/>
      <c r="DC65" s="615"/>
      <c r="DD65" s="615"/>
      <c r="DE65" s="647"/>
      <c r="DF65" s="615"/>
      <c r="DG65" s="615"/>
      <c r="DH65" s="615"/>
      <c r="DI65" s="615"/>
      <c r="DJ65" s="647"/>
      <c r="DK65" s="615"/>
      <c r="DL65" s="615"/>
      <c r="DM65" s="615"/>
      <c r="DN65" s="615"/>
      <c r="DO65" s="615"/>
      <c r="DP65" s="615"/>
      <c r="DQ65" s="611"/>
      <c r="DR65" s="615"/>
      <c r="DS65" s="612"/>
      <c r="DT65" s="611"/>
      <c r="DU65" s="712"/>
      <c r="DV65" s="730"/>
      <c r="DW65" s="730"/>
      <c r="DX65" s="730"/>
      <c r="DY65" s="730"/>
      <c r="DZ65" s="728"/>
      <c r="EA65" s="730"/>
      <c r="EB65" s="730"/>
      <c r="EC65" s="730"/>
      <c r="ED65" s="730"/>
      <c r="EE65" s="729"/>
      <c r="EF65" s="730"/>
      <c r="EG65" s="730"/>
      <c r="EH65" s="730"/>
      <c r="EI65" s="730"/>
      <c r="EJ65" s="728"/>
      <c r="EK65" s="730"/>
      <c r="EL65" s="730"/>
      <c r="EM65" s="730"/>
      <c r="EN65" s="730"/>
      <c r="EO65" s="729"/>
      <c r="EP65" s="730"/>
      <c r="EQ65" s="730"/>
      <c r="ER65" s="730"/>
      <c r="ES65" s="730"/>
      <c r="ET65" s="728"/>
      <c r="EU65" s="730"/>
      <c r="EV65" s="730"/>
      <c r="EW65" s="730"/>
      <c r="EX65" s="730"/>
      <c r="EY65" s="729"/>
      <c r="EZ65" s="730"/>
      <c r="FA65" s="730"/>
      <c r="FB65" s="730"/>
      <c r="FC65" s="730"/>
      <c r="FD65" s="728"/>
      <c r="FE65" s="730"/>
      <c r="FF65" s="730"/>
      <c r="FG65" s="730"/>
      <c r="FH65" s="730"/>
      <c r="FI65" s="729"/>
      <c r="FJ65" s="730"/>
      <c r="FK65" s="730"/>
      <c r="FL65" s="730"/>
      <c r="FM65" s="730"/>
      <c r="FN65" s="728"/>
      <c r="FO65" s="730"/>
      <c r="FP65" s="730"/>
      <c r="FQ65" s="730"/>
      <c r="FR65" s="730"/>
      <c r="FS65" s="729"/>
      <c r="FT65" s="730"/>
      <c r="FU65" s="730"/>
      <c r="FV65" s="712"/>
      <c r="FW65" s="709" t="str">
        <f t="shared" si="59"/>
        <v>- -</v>
      </c>
      <c r="FX65" s="709" t="str">
        <f t="shared" si="113"/>
        <v>- -</v>
      </c>
      <c r="FY65" s="615"/>
      <c r="FZ65" s="611"/>
      <c r="GA65" s="611"/>
      <c r="GB65" s="539"/>
      <c r="GC65" s="265"/>
      <c r="GE65" s="229"/>
      <c r="GF65" s="403">
        <f t="shared" si="114"/>
      </c>
      <c r="GG65" s="403">
        <f t="shared" si="115"/>
      </c>
      <c r="GH65" s="403">
        <f t="shared" si="116"/>
      </c>
      <c r="GI65" s="403">
        <f t="shared" si="117"/>
      </c>
      <c r="GJ65" s="403">
        <f t="shared" si="118"/>
      </c>
      <c r="GK65" s="403">
        <f t="shared" si="119"/>
      </c>
      <c r="GL65" s="403">
        <f t="shared" si="120"/>
      </c>
      <c r="GM65" s="403">
        <f t="shared" si="121"/>
      </c>
      <c r="GN65" s="403">
        <f t="shared" si="122"/>
      </c>
      <c r="GO65" s="403">
        <f t="shared" si="123"/>
      </c>
      <c r="GP65" s="403">
        <f t="shared" si="124"/>
      </c>
      <c r="GQ65" s="403">
        <f t="shared" si="125"/>
      </c>
      <c r="GR65" s="403">
        <f t="shared" si="126"/>
      </c>
      <c r="GS65" s="403">
        <f t="shared" si="127"/>
      </c>
      <c r="GT65" s="403">
        <f t="shared" si="128"/>
      </c>
      <c r="GU65" s="403">
        <f t="shared" si="129"/>
      </c>
      <c r="GV65" s="403">
        <f t="shared" si="130"/>
      </c>
      <c r="GW65" s="403">
        <f t="shared" si="131"/>
      </c>
      <c r="GX65" s="403">
        <f t="shared" si="132"/>
      </c>
      <c r="GY65" s="403">
        <f t="shared" si="133"/>
      </c>
      <c r="GZ65" s="403">
        <f t="shared" si="134"/>
      </c>
      <c r="HA65" s="403">
        <f t="shared" si="135"/>
      </c>
      <c r="HB65" s="403">
        <f t="shared" si="136"/>
      </c>
      <c r="HC65" s="403">
        <f t="shared" si="137"/>
      </c>
      <c r="HD65" s="403">
        <f t="shared" si="138"/>
      </c>
      <c r="HE65" s="403">
        <f t="shared" si="139"/>
      </c>
      <c r="HF65" s="403">
        <f t="shared" si="140"/>
      </c>
      <c r="HG65" s="403">
        <f t="shared" si="141"/>
      </c>
      <c r="HH65" s="403">
        <f t="shared" si="142"/>
      </c>
      <c r="HI65" s="403">
        <f t="shared" si="143"/>
      </c>
      <c r="HJ65" s="403">
        <f t="shared" si="144"/>
      </c>
      <c r="HK65" s="403">
        <f t="shared" si="145"/>
      </c>
      <c r="HL65" s="403">
        <f t="shared" si="146"/>
      </c>
      <c r="HM65" s="403">
        <f t="shared" si="147"/>
      </c>
      <c r="HN65" s="403">
        <f t="shared" si="148"/>
      </c>
      <c r="HO65" s="403">
        <f t="shared" si="149"/>
      </c>
      <c r="HP65" s="403">
        <f t="shared" si="150"/>
      </c>
      <c r="HQ65" s="403">
        <f t="shared" si="151"/>
      </c>
      <c r="HR65" s="403">
        <f t="shared" si="152"/>
      </c>
      <c r="HS65" s="403">
        <f t="shared" si="153"/>
      </c>
      <c r="HT65" s="403">
        <f t="shared" si="154"/>
      </c>
      <c r="HU65" s="403">
        <f t="shared" si="155"/>
      </c>
      <c r="HV65" s="403">
        <f t="shared" si="156"/>
      </c>
      <c r="HW65" s="403">
        <f t="shared" si="157"/>
      </c>
      <c r="HX65" s="403">
        <f t="shared" si="158"/>
      </c>
      <c r="HY65" s="403">
        <f t="shared" si="159"/>
      </c>
      <c r="HZ65" s="403">
        <f t="shared" si="160"/>
      </c>
      <c r="IA65" s="403">
        <f t="shared" si="161"/>
      </c>
      <c r="IB65" s="403">
        <f t="shared" si="162"/>
      </c>
      <c r="IC65" s="403">
        <f t="shared" si="163"/>
      </c>
      <c r="ID65" s="403">
        <f t="shared" si="164"/>
      </c>
      <c r="IE65" s="403">
        <f t="shared" si="165"/>
      </c>
      <c r="IF65" s="403">
        <f t="shared" si="166"/>
      </c>
      <c r="IG65" s="403">
        <f t="shared" si="167"/>
      </c>
      <c r="IH65" s="403">
        <f t="shared" si="168"/>
      </c>
      <c r="II65" s="403">
        <f t="shared" si="169"/>
      </c>
      <c r="IJ65" s="403">
        <f t="shared" si="170"/>
      </c>
      <c r="IK65" s="403" t="e">
        <f>IF(#REF!="","",#REF!*$AA65)</f>
        <v>#REF!</v>
      </c>
      <c r="IL65" s="403">
        <f t="shared" si="171"/>
      </c>
    </row>
    <row r="66" spans="3:246" ht="12.75">
      <c r="C66" s="939">
        <v>5</v>
      </c>
      <c r="D66" s="781" t="s">
        <v>26</v>
      </c>
      <c r="E66" s="261" t="s">
        <v>371</v>
      </c>
      <c r="F66" s="229"/>
      <c r="G66" s="539"/>
      <c r="H66" s="539"/>
      <c r="I66" s="539"/>
      <c r="J66" s="612"/>
      <c r="K66" s="618"/>
      <c r="L66" s="618"/>
      <c r="M66" s="612"/>
      <c r="N66" s="612"/>
      <c r="O66" s="610"/>
      <c r="P66" s="611"/>
      <c r="Q66" s="539">
        <v>1</v>
      </c>
      <c r="R66" s="613">
        <v>0</v>
      </c>
      <c r="S66" s="613">
        <v>0</v>
      </c>
      <c r="T66" s="611"/>
      <c r="U66" s="539"/>
      <c r="V66" s="539"/>
      <c r="W66" s="539"/>
      <c r="X66" s="611"/>
      <c r="Y66" s="611"/>
      <c r="Z66" s="629"/>
      <c r="AA66" s="611"/>
      <c r="AB66" s="754">
        <f t="shared" si="67"/>
      </c>
      <c r="AC66" s="755">
        <f t="shared" si="68"/>
      </c>
      <c r="AD66" s="754">
        <f t="shared" si="69"/>
      </c>
      <c r="AE66" s="710"/>
      <c r="AF66" s="714"/>
      <c r="AG66" s="710"/>
      <c r="AH66" s="714"/>
      <c r="AI66" s="710"/>
      <c r="AJ66" s="714"/>
      <c r="AK66" s="610"/>
      <c r="AL66" s="611"/>
      <c r="AM66" s="615"/>
      <c r="AN66" s="615"/>
      <c r="AO66" s="615"/>
      <c r="AP66" s="615"/>
      <c r="AQ66" s="615"/>
      <c r="AR66" s="615"/>
      <c r="AS66" s="615"/>
      <c r="AT66" s="615"/>
      <c r="AU66" s="615"/>
      <c r="AV66" s="615"/>
      <c r="AW66" s="615"/>
      <c r="AX66" s="615"/>
      <c r="AY66" s="615"/>
      <c r="AZ66" s="615"/>
      <c r="BA66" s="615"/>
      <c r="BB66" s="615"/>
      <c r="BC66" s="615"/>
      <c r="BD66" s="615"/>
      <c r="BE66" s="611"/>
      <c r="BF66" s="611"/>
      <c r="BG66" s="615"/>
      <c r="BH66" s="615"/>
      <c r="BI66" s="615"/>
      <c r="BJ66" s="615"/>
      <c r="BK66" s="615"/>
      <c r="BL66" s="615"/>
      <c r="BM66" s="615"/>
      <c r="BN66" s="615"/>
      <c r="BO66" s="615"/>
      <c r="BP66" s="611"/>
      <c r="BQ66" s="611"/>
      <c r="BR66" s="615"/>
      <c r="BS66" s="615"/>
      <c r="BT66" s="615"/>
      <c r="BU66" s="615"/>
      <c r="BV66" s="615"/>
      <c r="BW66" s="615"/>
      <c r="BX66" s="615"/>
      <c r="BY66" s="615"/>
      <c r="BZ66" s="615"/>
      <c r="CA66" s="615"/>
      <c r="CB66" s="615"/>
      <c r="CC66" s="615"/>
      <c r="CD66" s="615"/>
      <c r="CE66" s="615"/>
      <c r="CF66" s="679"/>
      <c r="CG66" s="611"/>
      <c r="CH66" s="615"/>
      <c r="CI66" s="615"/>
      <c r="CJ66" s="615"/>
      <c r="CK66" s="611"/>
      <c r="CL66" s="611"/>
      <c r="CM66" s="615"/>
      <c r="CN66" s="615"/>
      <c r="CO66" s="615"/>
      <c r="CP66" s="615"/>
      <c r="CQ66" s="615"/>
      <c r="CR66" s="616"/>
      <c r="CS66" s="615"/>
      <c r="CT66" s="615"/>
      <c r="CU66" s="616"/>
      <c r="CV66" s="705"/>
      <c r="CW66" s="611"/>
      <c r="CX66" s="615"/>
      <c r="CY66" s="722"/>
      <c r="CZ66" s="615"/>
      <c r="DA66" s="611"/>
      <c r="DB66" s="611"/>
      <c r="DC66" s="615"/>
      <c r="DD66" s="615"/>
      <c r="DE66" s="647"/>
      <c r="DF66" s="615"/>
      <c r="DG66" s="615"/>
      <c r="DH66" s="615"/>
      <c r="DI66" s="615"/>
      <c r="DJ66" s="647"/>
      <c r="DK66" s="615"/>
      <c r="DL66" s="615"/>
      <c r="DM66" s="615"/>
      <c r="DN66" s="615"/>
      <c r="DO66" s="615"/>
      <c r="DP66" s="615"/>
      <c r="DQ66" s="611"/>
      <c r="DR66" s="615"/>
      <c r="DS66" s="615"/>
      <c r="DT66" s="611"/>
      <c r="DU66" s="712"/>
      <c r="DV66" s="730"/>
      <c r="DW66" s="730"/>
      <c r="DX66" s="730"/>
      <c r="DY66" s="730"/>
      <c r="DZ66" s="728"/>
      <c r="EA66" s="730"/>
      <c r="EB66" s="730"/>
      <c r="EC66" s="730"/>
      <c r="ED66" s="730"/>
      <c r="EE66" s="729"/>
      <c r="EF66" s="730"/>
      <c r="EG66" s="730"/>
      <c r="EH66" s="730"/>
      <c r="EI66" s="730"/>
      <c r="EJ66" s="728"/>
      <c r="EK66" s="730"/>
      <c r="EL66" s="730"/>
      <c r="EM66" s="730"/>
      <c r="EN66" s="730"/>
      <c r="EO66" s="729"/>
      <c r="EP66" s="730"/>
      <c r="EQ66" s="730"/>
      <c r="ER66" s="730"/>
      <c r="ES66" s="730"/>
      <c r="ET66" s="728"/>
      <c r="EU66" s="730"/>
      <c r="EV66" s="730"/>
      <c r="EW66" s="730"/>
      <c r="EX66" s="730"/>
      <c r="EY66" s="729"/>
      <c r="EZ66" s="730"/>
      <c r="FA66" s="730"/>
      <c r="FB66" s="730"/>
      <c r="FC66" s="730"/>
      <c r="FD66" s="728"/>
      <c r="FE66" s="730"/>
      <c r="FF66" s="730"/>
      <c r="FG66" s="730"/>
      <c r="FH66" s="730"/>
      <c r="FI66" s="729"/>
      <c r="FJ66" s="730"/>
      <c r="FK66" s="730"/>
      <c r="FL66" s="730"/>
      <c r="FM66" s="730"/>
      <c r="FN66" s="728"/>
      <c r="FO66" s="730"/>
      <c r="FP66" s="730"/>
      <c r="FQ66" s="730"/>
      <c r="FR66" s="730"/>
      <c r="FS66" s="729"/>
      <c r="FT66" s="730"/>
      <c r="FU66" s="730"/>
      <c r="FV66" s="712"/>
      <c r="FW66" s="709" t="str">
        <f t="shared" si="59"/>
        <v>- -</v>
      </c>
      <c r="FX66" s="709" t="str">
        <f t="shared" si="113"/>
        <v>- -</v>
      </c>
      <c r="FY66" s="615"/>
      <c r="FZ66" s="611"/>
      <c r="GA66" s="611"/>
      <c r="GB66" s="539"/>
      <c r="GC66" s="265"/>
      <c r="GE66" s="229"/>
      <c r="GF66" s="403">
        <f t="shared" si="114"/>
      </c>
      <c r="GG66" s="403">
        <f t="shared" si="115"/>
      </c>
      <c r="GH66" s="403">
        <f t="shared" si="116"/>
      </c>
      <c r="GI66" s="403">
        <f t="shared" si="117"/>
      </c>
      <c r="GJ66" s="403">
        <f t="shared" si="118"/>
      </c>
      <c r="GK66" s="403">
        <f t="shared" si="119"/>
      </c>
      <c r="GL66" s="403">
        <f t="shared" si="120"/>
      </c>
      <c r="GM66" s="403">
        <f t="shared" si="121"/>
      </c>
      <c r="GN66" s="403">
        <f t="shared" si="122"/>
      </c>
      <c r="GO66" s="403">
        <f t="shared" si="123"/>
      </c>
      <c r="GP66" s="403">
        <f t="shared" si="124"/>
      </c>
      <c r="GQ66" s="403">
        <f t="shared" si="125"/>
      </c>
      <c r="GR66" s="403">
        <f t="shared" si="126"/>
      </c>
      <c r="GS66" s="403">
        <f t="shared" si="127"/>
      </c>
      <c r="GT66" s="403">
        <f t="shared" si="128"/>
      </c>
      <c r="GU66" s="403">
        <f t="shared" si="129"/>
      </c>
      <c r="GV66" s="403">
        <f t="shared" si="130"/>
      </c>
      <c r="GW66" s="403">
        <f t="shared" si="131"/>
      </c>
      <c r="GX66" s="403">
        <f t="shared" si="132"/>
      </c>
      <c r="GY66" s="403">
        <f t="shared" si="133"/>
      </c>
      <c r="GZ66" s="403">
        <f t="shared" si="134"/>
      </c>
      <c r="HA66" s="403">
        <f t="shared" si="135"/>
      </c>
      <c r="HB66" s="403">
        <f t="shared" si="136"/>
      </c>
      <c r="HC66" s="403">
        <f t="shared" si="137"/>
      </c>
      <c r="HD66" s="403">
        <f t="shared" si="138"/>
      </c>
      <c r="HE66" s="403">
        <f t="shared" si="139"/>
      </c>
      <c r="HF66" s="403">
        <f t="shared" si="140"/>
      </c>
      <c r="HG66" s="403">
        <f t="shared" si="141"/>
      </c>
      <c r="HH66" s="403">
        <f t="shared" si="142"/>
      </c>
      <c r="HI66" s="403">
        <f t="shared" si="143"/>
      </c>
      <c r="HJ66" s="403">
        <f t="shared" si="144"/>
      </c>
      <c r="HK66" s="403">
        <f t="shared" si="145"/>
      </c>
      <c r="HL66" s="403">
        <f t="shared" si="146"/>
      </c>
      <c r="HM66" s="403">
        <f t="shared" si="147"/>
      </c>
      <c r="HN66" s="403">
        <f t="shared" si="148"/>
      </c>
      <c r="HO66" s="403">
        <f t="shared" si="149"/>
      </c>
      <c r="HP66" s="403">
        <f t="shared" si="150"/>
      </c>
      <c r="HQ66" s="403">
        <f t="shared" si="151"/>
      </c>
      <c r="HR66" s="403">
        <f t="shared" si="152"/>
      </c>
      <c r="HS66" s="403">
        <f t="shared" si="153"/>
      </c>
      <c r="HT66" s="403">
        <f t="shared" si="154"/>
      </c>
      <c r="HU66" s="403">
        <f t="shared" si="155"/>
      </c>
      <c r="HV66" s="403">
        <f t="shared" si="156"/>
      </c>
      <c r="HW66" s="403">
        <f t="shared" si="157"/>
      </c>
      <c r="HX66" s="403">
        <f t="shared" si="158"/>
      </c>
      <c r="HY66" s="403">
        <f t="shared" si="159"/>
      </c>
      <c r="HZ66" s="403">
        <f t="shared" si="160"/>
      </c>
      <c r="IA66" s="403">
        <f t="shared" si="161"/>
      </c>
      <c r="IB66" s="403">
        <f t="shared" si="162"/>
      </c>
      <c r="IC66" s="403">
        <f t="shared" si="163"/>
      </c>
      <c r="ID66" s="403">
        <f t="shared" si="164"/>
      </c>
      <c r="IE66" s="403">
        <f t="shared" si="165"/>
      </c>
      <c r="IF66" s="403">
        <f t="shared" si="166"/>
      </c>
      <c r="IG66" s="403">
        <f t="shared" si="167"/>
      </c>
      <c r="IH66" s="403">
        <f t="shared" si="168"/>
      </c>
      <c r="II66" s="403">
        <f t="shared" si="169"/>
      </c>
      <c r="IJ66" s="403">
        <f t="shared" si="170"/>
      </c>
      <c r="IK66" s="403" t="e">
        <f>IF(#REF!="","",#REF!*$AA66)</f>
        <v>#REF!</v>
      </c>
      <c r="IL66" s="403">
        <f t="shared" si="171"/>
      </c>
    </row>
    <row r="67" spans="3:246" ht="12.75">
      <c r="C67" s="939">
        <v>5</v>
      </c>
      <c r="D67" s="781" t="s">
        <v>149</v>
      </c>
      <c r="E67" s="261" t="s">
        <v>371</v>
      </c>
      <c r="F67" s="229"/>
      <c r="G67" s="539"/>
      <c r="H67" s="539"/>
      <c r="I67" s="539"/>
      <c r="J67" s="612"/>
      <c r="K67" s="618"/>
      <c r="L67" s="618"/>
      <c r="M67" s="612"/>
      <c r="N67" s="612"/>
      <c r="O67" s="610"/>
      <c r="P67" s="611"/>
      <c r="Q67" s="539">
        <v>1</v>
      </c>
      <c r="R67" s="613">
        <v>0</v>
      </c>
      <c r="S67" s="613">
        <v>0</v>
      </c>
      <c r="T67" s="611"/>
      <c r="U67" s="539"/>
      <c r="V67" s="539"/>
      <c r="W67" s="539"/>
      <c r="X67" s="611"/>
      <c r="Y67" s="611"/>
      <c r="Z67" s="629"/>
      <c r="AA67" s="611"/>
      <c r="AB67" s="754">
        <f t="shared" si="67"/>
      </c>
      <c r="AC67" s="755">
        <f t="shared" si="68"/>
      </c>
      <c r="AD67" s="754">
        <f t="shared" si="69"/>
      </c>
      <c r="AE67" s="710"/>
      <c r="AF67" s="714"/>
      <c r="AG67" s="710"/>
      <c r="AH67" s="714"/>
      <c r="AI67" s="710"/>
      <c r="AJ67" s="714"/>
      <c r="AK67" s="610"/>
      <c r="AL67" s="611"/>
      <c r="AM67" s="615"/>
      <c r="AN67" s="615"/>
      <c r="AO67" s="615"/>
      <c r="AP67" s="615"/>
      <c r="AQ67" s="615"/>
      <c r="AR67" s="615"/>
      <c r="AS67" s="615"/>
      <c r="AT67" s="615"/>
      <c r="AU67" s="615"/>
      <c r="AV67" s="615"/>
      <c r="AW67" s="615"/>
      <c r="AX67" s="615"/>
      <c r="AY67" s="615"/>
      <c r="AZ67" s="615"/>
      <c r="BA67" s="615"/>
      <c r="BB67" s="615"/>
      <c r="BC67" s="615"/>
      <c r="BD67" s="615"/>
      <c r="BE67" s="611"/>
      <c r="BF67" s="611"/>
      <c r="BG67" s="615"/>
      <c r="BH67" s="615"/>
      <c r="BI67" s="615"/>
      <c r="BJ67" s="615"/>
      <c r="BK67" s="615"/>
      <c r="BL67" s="615"/>
      <c r="BM67" s="615"/>
      <c r="BN67" s="615"/>
      <c r="BO67" s="615"/>
      <c r="BP67" s="611"/>
      <c r="BQ67" s="611"/>
      <c r="BR67" s="615"/>
      <c r="BS67" s="615"/>
      <c r="BT67" s="615"/>
      <c r="BU67" s="615"/>
      <c r="BV67" s="615"/>
      <c r="BW67" s="615"/>
      <c r="BX67" s="615"/>
      <c r="BY67" s="615"/>
      <c r="BZ67" s="615"/>
      <c r="CA67" s="615"/>
      <c r="CB67" s="615"/>
      <c r="CC67" s="615"/>
      <c r="CD67" s="615"/>
      <c r="CE67" s="615"/>
      <c r="CF67" s="679"/>
      <c r="CG67" s="611"/>
      <c r="CH67" s="615"/>
      <c r="CI67" s="615"/>
      <c r="CJ67" s="615"/>
      <c r="CK67" s="611"/>
      <c r="CL67" s="611"/>
      <c r="CM67" s="615"/>
      <c r="CN67" s="615"/>
      <c r="CO67" s="615"/>
      <c r="CP67" s="615"/>
      <c r="CQ67" s="615"/>
      <c r="CR67" s="616"/>
      <c r="CS67" s="615"/>
      <c r="CT67" s="615"/>
      <c r="CU67" s="616"/>
      <c r="CV67" s="705"/>
      <c r="CW67" s="611"/>
      <c r="CX67" s="615"/>
      <c r="CY67" s="722"/>
      <c r="CZ67" s="615"/>
      <c r="DA67" s="611"/>
      <c r="DB67" s="611"/>
      <c r="DC67" s="615"/>
      <c r="DD67" s="615"/>
      <c r="DE67" s="647"/>
      <c r="DF67" s="615"/>
      <c r="DG67" s="615"/>
      <c r="DH67" s="615"/>
      <c r="DI67" s="615"/>
      <c r="DJ67" s="647"/>
      <c r="DK67" s="615"/>
      <c r="DL67" s="615"/>
      <c r="DM67" s="615"/>
      <c r="DN67" s="615"/>
      <c r="DO67" s="615"/>
      <c r="DP67" s="615"/>
      <c r="DQ67" s="611"/>
      <c r="DR67" s="615"/>
      <c r="DS67" s="615"/>
      <c r="DT67" s="611"/>
      <c r="DU67" s="712"/>
      <c r="DV67" s="730"/>
      <c r="DW67" s="730"/>
      <c r="DX67" s="730"/>
      <c r="DY67" s="730"/>
      <c r="DZ67" s="728"/>
      <c r="EA67" s="730"/>
      <c r="EB67" s="730"/>
      <c r="EC67" s="730"/>
      <c r="ED67" s="730"/>
      <c r="EE67" s="729"/>
      <c r="EF67" s="730"/>
      <c r="EG67" s="730"/>
      <c r="EH67" s="730"/>
      <c r="EI67" s="730"/>
      <c r="EJ67" s="728"/>
      <c r="EK67" s="730"/>
      <c r="EL67" s="730"/>
      <c r="EM67" s="730"/>
      <c r="EN67" s="730"/>
      <c r="EO67" s="729"/>
      <c r="EP67" s="730"/>
      <c r="EQ67" s="730"/>
      <c r="ER67" s="730"/>
      <c r="ES67" s="730"/>
      <c r="ET67" s="728"/>
      <c r="EU67" s="730"/>
      <c r="EV67" s="730"/>
      <c r="EW67" s="730"/>
      <c r="EX67" s="730"/>
      <c r="EY67" s="729"/>
      <c r="EZ67" s="730"/>
      <c r="FA67" s="730"/>
      <c r="FB67" s="730"/>
      <c r="FC67" s="730"/>
      <c r="FD67" s="728"/>
      <c r="FE67" s="730"/>
      <c r="FF67" s="730"/>
      <c r="FG67" s="730"/>
      <c r="FH67" s="730"/>
      <c r="FI67" s="729"/>
      <c r="FJ67" s="730"/>
      <c r="FK67" s="730"/>
      <c r="FL67" s="730"/>
      <c r="FM67" s="730"/>
      <c r="FN67" s="728"/>
      <c r="FO67" s="730"/>
      <c r="FP67" s="730"/>
      <c r="FQ67" s="730"/>
      <c r="FR67" s="730"/>
      <c r="FS67" s="729"/>
      <c r="FT67" s="730"/>
      <c r="FU67" s="730"/>
      <c r="FV67" s="712"/>
      <c r="FW67" s="709" t="str">
        <f t="shared" si="59"/>
        <v>- -</v>
      </c>
      <c r="FX67" s="709" t="str">
        <f t="shared" si="113"/>
        <v>- -</v>
      </c>
      <c r="FY67" s="615"/>
      <c r="FZ67" s="611"/>
      <c r="GA67" s="611"/>
      <c r="GB67" s="539"/>
      <c r="GC67" s="265"/>
      <c r="GE67" s="229"/>
      <c r="GF67" s="403">
        <f t="shared" si="114"/>
      </c>
      <c r="GG67" s="403">
        <f t="shared" si="115"/>
      </c>
      <c r="GH67" s="403">
        <f t="shared" si="116"/>
      </c>
      <c r="GI67" s="403">
        <f t="shared" si="117"/>
      </c>
      <c r="GJ67" s="403">
        <f t="shared" si="118"/>
      </c>
      <c r="GK67" s="403">
        <f t="shared" si="119"/>
      </c>
      <c r="GL67" s="403">
        <f t="shared" si="120"/>
      </c>
      <c r="GM67" s="403">
        <f t="shared" si="121"/>
      </c>
      <c r="GN67" s="403">
        <f t="shared" si="122"/>
      </c>
      <c r="GO67" s="403">
        <f t="shared" si="123"/>
      </c>
      <c r="GP67" s="403">
        <f t="shared" si="124"/>
      </c>
      <c r="GQ67" s="403">
        <f t="shared" si="125"/>
      </c>
      <c r="GR67" s="403">
        <f t="shared" si="126"/>
      </c>
      <c r="GS67" s="403">
        <f t="shared" si="127"/>
      </c>
      <c r="GT67" s="403">
        <f t="shared" si="128"/>
      </c>
      <c r="GU67" s="403">
        <f t="shared" si="129"/>
      </c>
      <c r="GV67" s="403">
        <f t="shared" si="130"/>
      </c>
      <c r="GW67" s="403">
        <f t="shared" si="131"/>
      </c>
      <c r="GX67" s="403">
        <f t="shared" si="132"/>
      </c>
      <c r="GY67" s="403">
        <f t="shared" si="133"/>
      </c>
      <c r="GZ67" s="403">
        <f t="shared" si="134"/>
      </c>
      <c r="HA67" s="403">
        <f t="shared" si="135"/>
      </c>
      <c r="HB67" s="403">
        <f t="shared" si="136"/>
      </c>
      <c r="HC67" s="403">
        <f t="shared" si="137"/>
      </c>
      <c r="HD67" s="403">
        <f t="shared" si="138"/>
      </c>
      <c r="HE67" s="403">
        <f t="shared" si="139"/>
      </c>
      <c r="HF67" s="403">
        <f t="shared" si="140"/>
      </c>
      <c r="HG67" s="403">
        <f t="shared" si="141"/>
      </c>
      <c r="HH67" s="403">
        <f t="shared" si="142"/>
      </c>
      <c r="HI67" s="403">
        <f t="shared" si="143"/>
      </c>
      <c r="HJ67" s="403">
        <f t="shared" si="144"/>
      </c>
      <c r="HK67" s="403">
        <f t="shared" si="145"/>
      </c>
      <c r="HL67" s="403">
        <f t="shared" si="146"/>
      </c>
      <c r="HM67" s="403">
        <f t="shared" si="147"/>
      </c>
      <c r="HN67" s="403">
        <f t="shared" si="148"/>
      </c>
      <c r="HO67" s="403">
        <f t="shared" si="149"/>
      </c>
      <c r="HP67" s="403">
        <f t="shared" si="150"/>
      </c>
      <c r="HQ67" s="403">
        <f t="shared" si="151"/>
      </c>
      <c r="HR67" s="403">
        <f t="shared" si="152"/>
      </c>
      <c r="HS67" s="403">
        <f t="shared" si="153"/>
      </c>
      <c r="HT67" s="403">
        <f t="shared" si="154"/>
      </c>
      <c r="HU67" s="403">
        <f t="shared" si="155"/>
      </c>
      <c r="HV67" s="403">
        <f t="shared" si="156"/>
      </c>
      <c r="HW67" s="403">
        <f t="shared" si="157"/>
      </c>
      <c r="HX67" s="403">
        <f t="shared" si="158"/>
      </c>
      <c r="HY67" s="403">
        <f t="shared" si="159"/>
      </c>
      <c r="HZ67" s="403">
        <f t="shared" si="160"/>
      </c>
      <c r="IA67" s="403">
        <f t="shared" si="161"/>
      </c>
      <c r="IB67" s="403">
        <f t="shared" si="162"/>
      </c>
      <c r="IC67" s="403">
        <f t="shared" si="163"/>
      </c>
      <c r="ID67" s="403">
        <f t="shared" si="164"/>
      </c>
      <c r="IE67" s="403">
        <f t="shared" si="165"/>
      </c>
      <c r="IF67" s="403">
        <f t="shared" si="166"/>
      </c>
      <c r="IG67" s="403">
        <f t="shared" si="167"/>
      </c>
      <c r="IH67" s="403">
        <f t="shared" si="168"/>
      </c>
      <c r="II67" s="403">
        <f t="shared" si="169"/>
      </c>
      <c r="IJ67" s="403">
        <f t="shared" si="170"/>
      </c>
      <c r="IK67" s="403" t="e">
        <f>IF(#REF!="","",#REF!*$AA67)</f>
        <v>#REF!</v>
      </c>
      <c r="IL67" s="403">
        <f t="shared" si="171"/>
      </c>
    </row>
    <row r="68" spans="3:246" ht="12.75">
      <c r="C68" s="257">
        <v>8</v>
      </c>
      <c r="D68" s="791" t="s">
        <v>213</v>
      </c>
      <c r="E68" s="264" t="s">
        <v>400</v>
      </c>
      <c r="F68" s="229"/>
      <c r="G68" s="539"/>
      <c r="H68" s="539"/>
      <c r="I68" s="539"/>
      <c r="J68" s="612"/>
      <c r="K68" s="618"/>
      <c r="L68" s="618"/>
      <c r="M68" s="612"/>
      <c r="N68" s="612"/>
      <c r="O68" s="610"/>
      <c r="P68" s="611"/>
      <c r="Q68" s="539">
        <v>1</v>
      </c>
      <c r="R68" s="613">
        <v>0</v>
      </c>
      <c r="S68" s="613">
        <v>0</v>
      </c>
      <c r="T68" s="611"/>
      <c r="U68" s="539"/>
      <c r="V68" s="539"/>
      <c r="W68" s="539"/>
      <c r="X68" s="611"/>
      <c r="Y68" s="611"/>
      <c r="Z68" s="611"/>
      <c r="AA68" s="611"/>
      <c r="AB68" s="754">
        <f t="shared" si="67"/>
      </c>
      <c r="AC68" s="755">
        <f t="shared" si="68"/>
      </c>
      <c r="AD68" s="754">
        <f t="shared" si="69"/>
      </c>
      <c r="AE68" s="710"/>
      <c r="AF68" s="714"/>
      <c r="AG68" s="710"/>
      <c r="AH68" s="714"/>
      <c r="AI68" s="710"/>
      <c r="AJ68" s="714"/>
      <c r="AK68" s="610"/>
      <c r="AL68" s="611"/>
      <c r="AM68" s="615"/>
      <c r="AN68" s="615"/>
      <c r="AO68" s="615"/>
      <c r="AP68" s="615"/>
      <c r="AQ68" s="615"/>
      <c r="AR68" s="615"/>
      <c r="AS68" s="615"/>
      <c r="AT68" s="615"/>
      <c r="AU68" s="615"/>
      <c r="AV68" s="615"/>
      <c r="AW68" s="615"/>
      <c r="AX68" s="615"/>
      <c r="AY68" s="615"/>
      <c r="AZ68" s="615"/>
      <c r="BA68" s="615"/>
      <c r="BB68" s="615"/>
      <c r="BC68" s="615"/>
      <c r="BD68" s="615"/>
      <c r="BE68" s="611"/>
      <c r="BF68" s="611"/>
      <c r="BG68" s="615"/>
      <c r="BH68" s="615"/>
      <c r="BI68" s="615"/>
      <c r="BJ68" s="615"/>
      <c r="BK68" s="615"/>
      <c r="BL68" s="615"/>
      <c r="BM68" s="615"/>
      <c r="BN68" s="615"/>
      <c r="BO68" s="615"/>
      <c r="BP68" s="611"/>
      <c r="BQ68" s="611"/>
      <c r="BR68" s="615"/>
      <c r="BS68" s="615"/>
      <c r="BT68" s="615"/>
      <c r="BU68" s="615"/>
      <c r="BV68" s="615"/>
      <c r="BW68" s="615"/>
      <c r="BX68" s="615"/>
      <c r="BY68" s="615"/>
      <c r="BZ68" s="615"/>
      <c r="CA68" s="615"/>
      <c r="CB68" s="615"/>
      <c r="CC68" s="615"/>
      <c r="CD68" s="615"/>
      <c r="CE68" s="615"/>
      <c r="CF68" s="679"/>
      <c r="CG68" s="611"/>
      <c r="CH68" s="615"/>
      <c r="CI68" s="615"/>
      <c r="CJ68" s="615"/>
      <c r="CK68" s="611"/>
      <c r="CL68" s="611"/>
      <c r="CM68" s="615"/>
      <c r="CN68" s="615"/>
      <c r="CO68" s="615"/>
      <c r="CP68" s="615"/>
      <c r="CQ68" s="615"/>
      <c r="CR68" s="616"/>
      <c r="CS68" s="615"/>
      <c r="CT68" s="615"/>
      <c r="CU68" s="616"/>
      <c r="CV68" s="705"/>
      <c r="CW68" s="611"/>
      <c r="CX68" s="615"/>
      <c r="CY68" s="722"/>
      <c r="CZ68" s="615"/>
      <c r="DA68" s="611"/>
      <c r="DB68" s="611"/>
      <c r="DC68" s="615"/>
      <c r="DD68" s="615"/>
      <c r="DE68" s="647"/>
      <c r="DF68" s="615"/>
      <c r="DG68" s="615"/>
      <c r="DH68" s="615"/>
      <c r="DI68" s="615"/>
      <c r="DJ68" s="647"/>
      <c r="DK68" s="615"/>
      <c r="DL68" s="615"/>
      <c r="DM68" s="615"/>
      <c r="DN68" s="615"/>
      <c r="DO68" s="615"/>
      <c r="DP68" s="615"/>
      <c r="DQ68" s="611"/>
      <c r="DR68" s="615"/>
      <c r="DS68" s="615"/>
      <c r="DT68" s="611"/>
      <c r="DU68" s="712"/>
      <c r="DV68" s="730"/>
      <c r="DW68" s="730"/>
      <c r="DX68" s="730"/>
      <c r="DY68" s="730"/>
      <c r="DZ68" s="728"/>
      <c r="EA68" s="730"/>
      <c r="EB68" s="730"/>
      <c r="EC68" s="730"/>
      <c r="ED68" s="730"/>
      <c r="EE68" s="729"/>
      <c r="EF68" s="730"/>
      <c r="EG68" s="730"/>
      <c r="EH68" s="730"/>
      <c r="EI68" s="730"/>
      <c r="EJ68" s="728"/>
      <c r="EK68" s="730"/>
      <c r="EL68" s="730"/>
      <c r="EM68" s="730"/>
      <c r="EN68" s="730"/>
      <c r="EO68" s="729"/>
      <c r="EP68" s="730"/>
      <c r="EQ68" s="730"/>
      <c r="ER68" s="730"/>
      <c r="ES68" s="730"/>
      <c r="ET68" s="728"/>
      <c r="EU68" s="730"/>
      <c r="EV68" s="730"/>
      <c r="EW68" s="730"/>
      <c r="EX68" s="730"/>
      <c r="EY68" s="729"/>
      <c r="EZ68" s="730"/>
      <c r="FA68" s="730"/>
      <c r="FB68" s="730"/>
      <c r="FC68" s="730"/>
      <c r="FD68" s="728"/>
      <c r="FE68" s="730"/>
      <c r="FF68" s="730"/>
      <c r="FG68" s="730"/>
      <c r="FH68" s="730"/>
      <c r="FI68" s="729"/>
      <c r="FJ68" s="730"/>
      <c r="FK68" s="730"/>
      <c r="FL68" s="730"/>
      <c r="FM68" s="730"/>
      <c r="FN68" s="728"/>
      <c r="FO68" s="730"/>
      <c r="FP68" s="730"/>
      <c r="FQ68" s="730"/>
      <c r="FR68" s="730"/>
      <c r="FS68" s="729"/>
      <c r="FT68" s="730"/>
      <c r="FU68" s="730"/>
      <c r="FV68" s="712"/>
      <c r="FW68" s="709" t="str">
        <f t="shared" si="59"/>
        <v>- -</v>
      </c>
      <c r="FX68" s="709" t="str">
        <f t="shared" si="113"/>
        <v>- -</v>
      </c>
      <c r="FY68" s="615"/>
      <c r="FZ68" s="611"/>
      <c r="GA68" s="611"/>
      <c r="GB68" s="539"/>
      <c r="GC68" s="265"/>
      <c r="GE68" s="229"/>
      <c r="GF68" s="403">
        <f t="shared" si="114"/>
      </c>
      <c r="GG68" s="403">
        <f t="shared" si="115"/>
      </c>
      <c r="GH68" s="403">
        <f t="shared" si="116"/>
      </c>
      <c r="GI68" s="403">
        <f t="shared" si="117"/>
      </c>
      <c r="GJ68" s="403">
        <f t="shared" si="118"/>
      </c>
      <c r="GK68" s="403">
        <f t="shared" si="119"/>
      </c>
      <c r="GL68" s="403">
        <f t="shared" si="120"/>
      </c>
      <c r="GM68" s="403">
        <f t="shared" si="121"/>
      </c>
      <c r="GN68" s="403">
        <f t="shared" si="122"/>
      </c>
      <c r="GO68" s="403">
        <f t="shared" si="123"/>
      </c>
      <c r="GP68" s="403">
        <f t="shared" si="124"/>
      </c>
      <c r="GQ68" s="403">
        <f t="shared" si="125"/>
      </c>
      <c r="GR68" s="403">
        <f t="shared" si="126"/>
      </c>
      <c r="GS68" s="403">
        <f t="shared" si="127"/>
      </c>
      <c r="GT68" s="403">
        <f t="shared" si="128"/>
      </c>
      <c r="GU68" s="403">
        <f t="shared" si="129"/>
      </c>
      <c r="GV68" s="403">
        <f t="shared" si="130"/>
      </c>
      <c r="GW68" s="403">
        <f t="shared" si="131"/>
      </c>
      <c r="GX68" s="403">
        <f t="shared" si="132"/>
      </c>
      <c r="GY68" s="403">
        <f t="shared" si="133"/>
      </c>
      <c r="GZ68" s="403">
        <f t="shared" si="134"/>
      </c>
      <c r="HA68" s="403">
        <f t="shared" si="135"/>
      </c>
      <c r="HB68" s="403">
        <f t="shared" si="136"/>
      </c>
      <c r="HC68" s="403">
        <f t="shared" si="137"/>
      </c>
      <c r="HD68" s="403">
        <f t="shared" si="138"/>
      </c>
      <c r="HE68" s="403">
        <f t="shared" si="139"/>
      </c>
      <c r="HF68" s="403">
        <f t="shared" si="140"/>
      </c>
      <c r="HG68" s="403">
        <f t="shared" si="141"/>
      </c>
      <c r="HH68" s="403">
        <f t="shared" si="142"/>
      </c>
      <c r="HI68" s="403">
        <f t="shared" si="143"/>
      </c>
      <c r="HJ68" s="403">
        <f t="shared" si="144"/>
      </c>
      <c r="HK68" s="403">
        <f t="shared" si="145"/>
      </c>
      <c r="HL68" s="403">
        <f t="shared" si="146"/>
      </c>
      <c r="HM68" s="403">
        <f t="shared" si="147"/>
      </c>
      <c r="HN68" s="403">
        <f t="shared" si="148"/>
      </c>
      <c r="HO68" s="403">
        <f t="shared" si="149"/>
      </c>
      <c r="HP68" s="403">
        <f t="shared" si="150"/>
      </c>
      <c r="HQ68" s="403">
        <f t="shared" si="151"/>
      </c>
      <c r="HR68" s="403">
        <f t="shared" si="152"/>
      </c>
      <c r="HS68" s="403">
        <f t="shared" si="153"/>
      </c>
      <c r="HT68" s="403">
        <f t="shared" si="154"/>
      </c>
      <c r="HU68" s="403">
        <f t="shared" si="155"/>
      </c>
      <c r="HV68" s="403">
        <f t="shared" si="156"/>
      </c>
      <c r="HW68" s="403">
        <f t="shared" si="157"/>
      </c>
      <c r="HX68" s="403">
        <f t="shared" si="158"/>
      </c>
      <c r="HY68" s="403">
        <f t="shared" si="159"/>
      </c>
      <c r="HZ68" s="403">
        <f t="shared" si="160"/>
      </c>
      <c r="IA68" s="403">
        <f t="shared" si="161"/>
      </c>
      <c r="IB68" s="403">
        <f t="shared" si="162"/>
      </c>
      <c r="IC68" s="403">
        <f t="shared" si="163"/>
      </c>
      <c r="ID68" s="403">
        <f t="shared" si="164"/>
      </c>
      <c r="IE68" s="403">
        <f t="shared" si="165"/>
      </c>
      <c r="IF68" s="403">
        <f t="shared" si="166"/>
      </c>
      <c r="IG68" s="403">
        <f t="shared" si="167"/>
      </c>
      <c r="IH68" s="403">
        <f t="shared" si="168"/>
      </c>
      <c r="II68" s="403">
        <f t="shared" si="169"/>
      </c>
      <c r="IJ68" s="403">
        <f t="shared" si="170"/>
      </c>
      <c r="IK68" s="403" t="e">
        <f>IF(#REF!="","",#REF!*$AA68)</f>
        <v>#REF!</v>
      </c>
      <c r="IL68" s="403">
        <f t="shared" si="171"/>
      </c>
    </row>
    <row r="69" spans="3:246" ht="12.75">
      <c r="C69" s="257">
        <v>8</v>
      </c>
      <c r="D69" s="788" t="s">
        <v>155</v>
      </c>
      <c r="E69" s="264" t="s">
        <v>400</v>
      </c>
      <c r="F69" s="229"/>
      <c r="G69" s="539"/>
      <c r="H69" s="539"/>
      <c r="I69" s="539"/>
      <c r="J69" s="612"/>
      <c r="K69" s="618"/>
      <c r="L69" s="618"/>
      <c r="M69" s="612"/>
      <c r="N69" s="612"/>
      <c r="O69" s="610"/>
      <c r="P69" s="611"/>
      <c r="Q69" s="539">
        <v>1</v>
      </c>
      <c r="R69" s="613">
        <v>0</v>
      </c>
      <c r="S69" s="613">
        <v>0</v>
      </c>
      <c r="T69" s="611"/>
      <c r="U69" s="539"/>
      <c r="V69" s="539"/>
      <c r="W69" s="539"/>
      <c r="X69" s="611"/>
      <c r="Y69" s="611"/>
      <c r="Z69" s="611"/>
      <c r="AA69" s="611"/>
      <c r="AB69" s="754">
        <f t="shared" si="67"/>
      </c>
      <c r="AC69" s="755">
        <f t="shared" si="68"/>
      </c>
      <c r="AD69" s="754">
        <f t="shared" si="69"/>
      </c>
      <c r="AE69" s="710"/>
      <c r="AF69" s="714"/>
      <c r="AG69" s="710"/>
      <c r="AH69" s="714"/>
      <c r="AI69" s="710"/>
      <c r="AJ69" s="714"/>
      <c r="AK69" s="610"/>
      <c r="AL69" s="611"/>
      <c r="AM69" s="615"/>
      <c r="AN69" s="615"/>
      <c r="AO69" s="615"/>
      <c r="AP69" s="615"/>
      <c r="AQ69" s="615"/>
      <c r="AR69" s="615"/>
      <c r="AS69" s="615"/>
      <c r="AT69" s="615"/>
      <c r="AU69" s="615"/>
      <c r="AV69" s="615"/>
      <c r="AW69" s="615"/>
      <c r="AX69" s="615"/>
      <c r="AY69" s="615"/>
      <c r="AZ69" s="615"/>
      <c r="BA69" s="615"/>
      <c r="BB69" s="615"/>
      <c r="BC69" s="615"/>
      <c r="BD69" s="615"/>
      <c r="BE69" s="611"/>
      <c r="BF69" s="611"/>
      <c r="BG69" s="615"/>
      <c r="BH69" s="615"/>
      <c r="BI69" s="615"/>
      <c r="BJ69" s="615"/>
      <c r="BK69" s="615"/>
      <c r="BL69" s="615"/>
      <c r="BM69" s="615"/>
      <c r="BN69" s="615"/>
      <c r="BO69" s="615"/>
      <c r="BP69" s="611"/>
      <c r="BQ69" s="611"/>
      <c r="BR69" s="615"/>
      <c r="BS69" s="615"/>
      <c r="BT69" s="615"/>
      <c r="BU69" s="615"/>
      <c r="BV69" s="615"/>
      <c r="BW69" s="615"/>
      <c r="BX69" s="615"/>
      <c r="BY69" s="615"/>
      <c r="BZ69" s="615"/>
      <c r="CA69" s="615"/>
      <c r="CB69" s="615"/>
      <c r="CC69" s="615"/>
      <c r="CD69" s="615"/>
      <c r="CE69" s="615"/>
      <c r="CF69" s="679"/>
      <c r="CG69" s="611"/>
      <c r="CH69" s="615"/>
      <c r="CI69" s="615"/>
      <c r="CJ69" s="615"/>
      <c r="CK69" s="611"/>
      <c r="CL69" s="611"/>
      <c r="CM69" s="615"/>
      <c r="CN69" s="615"/>
      <c r="CO69" s="615"/>
      <c r="CP69" s="615"/>
      <c r="CQ69" s="615"/>
      <c r="CR69" s="616"/>
      <c r="CS69" s="615"/>
      <c r="CT69" s="615"/>
      <c r="CU69" s="616"/>
      <c r="CV69" s="705"/>
      <c r="CW69" s="611"/>
      <c r="CX69" s="615"/>
      <c r="CY69" s="722"/>
      <c r="CZ69" s="615"/>
      <c r="DA69" s="611"/>
      <c r="DB69" s="611"/>
      <c r="DC69" s="615"/>
      <c r="DD69" s="615"/>
      <c r="DE69" s="647"/>
      <c r="DF69" s="615"/>
      <c r="DG69" s="615"/>
      <c r="DH69" s="615"/>
      <c r="DI69" s="615"/>
      <c r="DJ69" s="647"/>
      <c r="DK69" s="615"/>
      <c r="DL69" s="615"/>
      <c r="DM69" s="615"/>
      <c r="DN69" s="615"/>
      <c r="DO69" s="615"/>
      <c r="DP69" s="615"/>
      <c r="DQ69" s="611"/>
      <c r="DR69" s="615"/>
      <c r="DS69" s="615"/>
      <c r="DT69" s="611"/>
      <c r="DU69" s="712"/>
      <c r="DV69" s="730"/>
      <c r="DW69" s="730"/>
      <c r="DX69" s="730"/>
      <c r="DY69" s="730"/>
      <c r="DZ69" s="728"/>
      <c r="EA69" s="730"/>
      <c r="EB69" s="730"/>
      <c r="EC69" s="730"/>
      <c r="ED69" s="730"/>
      <c r="EE69" s="729"/>
      <c r="EF69" s="730"/>
      <c r="EG69" s="730"/>
      <c r="EH69" s="730"/>
      <c r="EI69" s="730"/>
      <c r="EJ69" s="728"/>
      <c r="EK69" s="730"/>
      <c r="EL69" s="730"/>
      <c r="EM69" s="730"/>
      <c r="EN69" s="730"/>
      <c r="EO69" s="729"/>
      <c r="EP69" s="730"/>
      <c r="EQ69" s="730"/>
      <c r="ER69" s="730"/>
      <c r="ES69" s="730"/>
      <c r="ET69" s="728"/>
      <c r="EU69" s="730"/>
      <c r="EV69" s="730"/>
      <c r="EW69" s="730"/>
      <c r="EX69" s="730"/>
      <c r="EY69" s="729"/>
      <c r="EZ69" s="730"/>
      <c r="FA69" s="730"/>
      <c r="FB69" s="730"/>
      <c r="FC69" s="730"/>
      <c r="FD69" s="728"/>
      <c r="FE69" s="730"/>
      <c r="FF69" s="730"/>
      <c r="FG69" s="730"/>
      <c r="FH69" s="730"/>
      <c r="FI69" s="729"/>
      <c r="FJ69" s="730"/>
      <c r="FK69" s="730"/>
      <c r="FL69" s="730"/>
      <c r="FM69" s="730"/>
      <c r="FN69" s="728"/>
      <c r="FO69" s="730"/>
      <c r="FP69" s="730"/>
      <c r="FQ69" s="730"/>
      <c r="FR69" s="730"/>
      <c r="FS69" s="729"/>
      <c r="FT69" s="730"/>
      <c r="FU69" s="730"/>
      <c r="FV69" s="712"/>
      <c r="FW69" s="709" t="str">
        <f t="shared" si="59"/>
        <v>- -</v>
      </c>
      <c r="FX69" s="709" t="str">
        <f t="shared" si="113"/>
        <v>- -</v>
      </c>
      <c r="FY69" s="615"/>
      <c r="FZ69" s="611"/>
      <c r="GA69" s="611"/>
      <c r="GB69" s="539"/>
      <c r="GC69" s="265"/>
      <c r="GE69" s="229"/>
      <c r="GF69" s="403">
        <f t="shared" si="114"/>
      </c>
      <c r="GG69" s="403">
        <f t="shared" si="115"/>
      </c>
      <c r="GH69" s="403">
        <f t="shared" si="116"/>
      </c>
      <c r="GI69" s="403">
        <f t="shared" si="117"/>
      </c>
      <c r="GJ69" s="403">
        <f t="shared" si="118"/>
      </c>
      <c r="GK69" s="403">
        <f t="shared" si="119"/>
      </c>
      <c r="GL69" s="403">
        <f t="shared" si="120"/>
      </c>
      <c r="GM69" s="403">
        <f t="shared" si="121"/>
      </c>
      <c r="GN69" s="403">
        <f t="shared" si="122"/>
      </c>
      <c r="GO69" s="403">
        <f t="shared" si="123"/>
      </c>
      <c r="GP69" s="403">
        <f t="shared" si="124"/>
      </c>
      <c r="GQ69" s="403">
        <f t="shared" si="125"/>
      </c>
      <c r="GR69" s="403">
        <f t="shared" si="126"/>
      </c>
      <c r="GS69" s="403">
        <f t="shared" si="127"/>
      </c>
      <c r="GT69" s="403">
        <f t="shared" si="128"/>
      </c>
      <c r="GU69" s="403">
        <f t="shared" si="129"/>
      </c>
      <c r="GV69" s="403">
        <f t="shared" si="130"/>
      </c>
      <c r="GW69" s="403">
        <f t="shared" si="131"/>
      </c>
      <c r="GX69" s="403">
        <f t="shared" si="132"/>
      </c>
      <c r="GY69" s="403">
        <f t="shared" si="133"/>
      </c>
      <c r="GZ69" s="403">
        <f t="shared" si="134"/>
      </c>
      <c r="HA69" s="403">
        <f t="shared" si="135"/>
      </c>
      <c r="HB69" s="403">
        <f t="shared" si="136"/>
      </c>
      <c r="HC69" s="403">
        <f t="shared" si="137"/>
      </c>
      <c r="HD69" s="403">
        <f t="shared" si="138"/>
      </c>
      <c r="HE69" s="403">
        <f t="shared" si="139"/>
      </c>
      <c r="HF69" s="403">
        <f t="shared" si="140"/>
      </c>
      <c r="HG69" s="403">
        <f t="shared" si="141"/>
      </c>
      <c r="HH69" s="403">
        <f t="shared" si="142"/>
      </c>
      <c r="HI69" s="403">
        <f t="shared" si="143"/>
      </c>
      <c r="HJ69" s="403">
        <f t="shared" si="144"/>
      </c>
      <c r="HK69" s="403">
        <f t="shared" si="145"/>
      </c>
      <c r="HL69" s="403">
        <f t="shared" si="146"/>
      </c>
      <c r="HM69" s="403">
        <f t="shared" si="147"/>
      </c>
      <c r="HN69" s="403">
        <f t="shared" si="148"/>
      </c>
      <c r="HO69" s="403">
        <f t="shared" si="149"/>
      </c>
      <c r="HP69" s="403">
        <f t="shared" si="150"/>
      </c>
      <c r="HQ69" s="403">
        <f t="shared" si="151"/>
      </c>
      <c r="HR69" s="403">
        <f t="shared" si="152"/>
      </c>
      <c r="HS69" s="403">
        <f t="shared" si="153"/>
      </c>
      <c r="HT69" s="403">
        <f t="shared" si="154"/>
      </c>
      <c r="HU69" s="403">
        <f t="shared" si="155"/>
      </c>
      <c r="HV69" s="403">
        <f t="shared" si="156"/>
      </c>
      <c r="HW69" s="403">
        <f t="shared" si="157"/>
      </c>
      <c r="HX69" s="403">
        <f t="shared" si="158"/>
      </c>
      <c r="HY69" s="403">
        <f t="shared" si="159"/>
      </c>
      <c r="HZ69" s="403">
        <f t="shared" si="160"/>
      </c>
      <c r="IA69" s="403">
        <f t="shared" si="161"/>
      </c>
      <c r="IB69" s="403">
        <f t="shared" si="162"/>
      </c>
      <c r="IC69" s="403">
        <f t="shared" si="163"/>
      </c>
      <c r="ID69" s="403">
        <f t="shared" si="164"/>
      </c>
      <c r="IE69" s="403">
        <f t="shared" si="165"/>
      </c>
      <c r="IF69" s="403">
        <f t="shared" si="166"/>
      </c>
      <c r="IG69" s="403">
        <f t="shared" si="167"/>
      </c>
      <c r="IH69" s="403">
        <f t="shared" si="168"/>
      </c>
      <c r="II69" s="403">
        <f t="shared" si="169"/>
      </c>
      <c r="IJ69" s="403">
        <f t="shared" si="170"/>
      </c>
      <c r="IK69" s="403" t="e">
        <f>IF(#REF!="","",#REF!*$AA69)</f>
        <v>#REF!</v>
      </c>
      <c r="IL69" s="403">
        <f t="shared" si="171"/>
      </c>
    </row>
    <row r="70" spans="3:246" ht="12.75">
      <c r="C70" s="257">
        <v>9</v>
      </c>
      <c r="D70" s="793" t="s">
        <v>158</v>
      </c>
      <c r="E70" s="263" t="s">
        <v>372</v>
      </c>
      <c r="F70" s="317"/>
      <c r="G70" s="539"/>
      <c r="H70" s="539"/>
      <c r="I70" s="539"/>
      <c r="J70" s="612"/>
      <c r="K70" s="618"/>
      <c r="L70" s="618"/>
      <c r="M70" s="612"/>
      <c r="N70" s="612"/>
      <c r="O70" s="631"/>
      <c r="P70" s="612"/>
      <c r="Q70" s="539">
        <v>1</v>
      </c>
      <c r="R70" s="613">
        <v>0</v>
      </c>
      <c r="S70" s="613">
        <v>0</v>
      </c>
      <c r="T70" s="612"/>
      <c r="U70" s="539"/>
      <c r="V70" s="539"/>
      <c r="W70" s="539"/>
      <c r="X70" s="612"/>
      <c r="Y70" s="611"/>
      <c r="Z70" s="611"/>
      <c r="AA70" s="611"/>
      <c r="AB70" s="754">
        <f t="shared" si="67"/>
      </c>
      <c r="AC70" s="755">
        <f t="shared" si="68"/>
      </c>
      <c r="AD70" s="754">
        <f t="shared" si="69"/>
      </c>
      <c r="AE70" s="710"/>
      <c r="AF70" s="714"/>
      <c r="AG70" s="710"/>
      <c r="AH70" s="714"/>
      <c r="AI70" s="710"/>
      <c r="AJ70" s="714"/>
      <c r="AK70" s="610"/>
      <c r="AL70" s="612"/>
      <c r="AM70" s="615"/>
      <c r="AN70" s="615"/>
      <c r="AO70" s="615"/>
      <c r="AP70" s="615"/>
      <c r="AQ70" s="615"/>
      <c r="AR70" s="615"/>
      <c r="AS70" s="615"/>
      <c r="AT70" s="615"/>
      <c r="AU70" s="615"/>
      <c r="AV70" s="615"/>
      <c r="AW70" s="615"/>
      <c r="AX70" s="615"/>
      <c r="AY70" s="615"/>
      <c r="AZ70" s="615"/>
      <c r="BA70" s="615"/>
      <c r="BB70" s="615"/>
      <c r="BC70" s="615"/>
      <c r="BD70" s="615"/>
      <c r="BE70" s="611"/>
      <c r="BF70" s="612"/>
      <c r="BG70" s="615"/>
      <c r="BH70" s="615"/>
      <c r="BI70" s="615"/>
      <c r="BJ70" s="615"/>
      <c r="BK70" s="615"/>
      <c r="BL70" s="615"/>
      <c r="BM70" s="615"/>
      <c r="BN70" s="615"/>
      <c r="BO70" s="615"/>
      <c r="BP70" s="611"/>
      <c r="BQ70" s="612"/>
      <c r="BR70" s="615"/>
      <c r="BS70" s="615"/>
      <c r="BT70" s="615"/>
      <c r="BU70" s="615"/>
      <c r="BV70" s="615"/>
      <c r="BW70" s="615"/>
      <c r="BX70" s="615"/>
      <c r="BY70" s="615"/>
      <c r="BZ70" s="615"/>
      <c r="CA70" s="615"/>
      <c r="CB70" s="615"/>
      <c r="CC70" s="615"/>
      <c r="CD70" s="615"/>
      <c r="CE70" s="615"/>
      <c r="CF70" s="679"/>
      <c r="CG70" s="612"/>
      <c r="CH70" s="615"/>
      <c r="CI70" s="615"/>
      <c r="CJ70" s="615"/>
      <c r="CK70" s="611"/>
      <c r="CL70" s="612"/>
      <c r="CM70" s="615"/>
      <c r="CN70" s="615"/>
      <c r="CO70" s="615"/>
      <c r="CP70" s="615"/>
      <c r="CQ70" s="615"/>
      <c r="CR70" s="616"/>
      <c r="CS70" s="615"/>
      <c r="CT70" s="615"/>
      <c r="CU70" s="616"/>
      <c r="CV70" s="705"/>
      <c r="CW70" s="612"/>
      <c r="CX70" s="615"/>
      <c r="CY70" s="722"/>
      <c r="CZ70" s="615"/>
      <c r="DA70" s="611"/>
      <c r="DB70" s="612"/>
      <c r="DC70" s="615"/>
      <c r="DD70" s="615"/>
      <c r="DE70" s="647"/>
      <c r="DF70" s="615"/>
      <c r="DG70" s="615"/>
      <c r="DH70" s="615"/>
      <c r="DI70" s="615"/>
      <c r="DJ70" s="647"/>
      <c r="DK70" s="615"/>
      <c r="DL70" s="615"/>
      <c r="DM70" s="615"/>
      <c r="DN70" s="615"/>
      <c r="DO70" s="615"/>
      <c r="DP70" s="615"/>
      <c r="DQ70" s="611"/>
      <c r="DR70" s="615"/>
      <c r="DS70" s="615"/>
      <c r="DT70" s="611"/>
      <c r="DU70" s="712"/>
      <c r="DV70" s="730"/>
      <c r="DW70" s="730"/>
      <c r="DX70" s="730"/>
      <c r="DY70" s="730"/>
      <c r="DZ70" s="728"/>
      <c r="EA70" s="730"/>
      <c r="EB70" s="730"/>
      <c r="EC70" s="730"/>
      <c r="ED70" s="730"/>
      <c r="EE70" s="729"/>
      <c r="EF70" s="730"/>
      <c r="EG70" s="730"/>
      <c r="EH70" s="730"/>
      <c r="EI70" s="730"/>
      <c r="EJ70" s="728"/>
      <c r="EK70" s="730"/>
      <c r="EL70" s="730"/>
      <c r="EM70" s="730"/>
      <c r="EN70" s="730"/>
      <c r="EO70" s="729"/>
      <c r="EP70" s="730"/>
      <c r="EQ70" s="730"/>
      <c r="ER70" s="730"/>
      <c r="ES70" s="730"/>
      <c r="ET70" s="728"/>
      <c r="EU70" s="730"/>
      <c r="EV70" s="730"/>
      <c r="EW70" s="730"/>
      <c r="EX70" s="730"/>
      <c r="EY70" s="729"/>
      <c r="EZ70" s="730"/>
      <c r="FA70" s="730"/>
      <c r="FB70" s="730"/>
      <c r="FC70" s="730"/>
      <c r="FD70" s="728"/>
      <c r="FE70" s="730"/>
      <c r="FF70" s="730"/>
      <c r="FG70" s="730"/>
      <c r="FH70" s="730"/>
      <c r="FI70" s="729"/>
      <c r="FJ70" s="730"/>
      <c r="FK70" s="730"/>
      <c r="FL70" s="730"/>
      <c r="FM70" s="730"/>
      <c r="FN70" s="728"/>
      <c r="FO70" s="730"/>
      <c r="FP70" s="730"/>
      <c r="FQ70" s="730"/>
      <c r="FR70" s="730"/>
      <c r="FS70" s="729"/>
      <c r="FT70" s="730"/>
      <c r="FU70" s="730"/>
      <c r="FV70" s="712"/>
      <c r="FW70" s="709" t="str">
        <f t="shared" si="59"/>
        <v>- -</v>
      </c>
      <c r="FX70" s="709" t="str">
        <f t="shared" si="113"/>
        <v>- -</v>
      </c>
      <c r="FY70" s="615"/>
      <c r="FZ70" s="611"/>
      <c r="GA70" s="612"/>
      <c r="GB70" s="539"/>
      <c r="GC70" s="265"/>
      <c r="GE70" s="317"/>
      <c r="GF70" s="403">
        <f t="shared" si="114"/>
      </c>
      <c r="GG70" s="403">
        <f t="shared" si="115"/>
      </c>
      <c r="GH70" s="403">
        <f t="shared" si="116"/>
      </c>
      <c r="GI70" s="403">
        <f t="shared" si="117"/>
      </c>
      <c r="GJ70" s="403">
        <f t="shared" si="118"/>
      </c>
      <c r="GK70" s="403">
        <f t="shared" si="119"/>
      </c>
      <c r="GL70" s="403">
        <f t="shared" si="120"/>
      </c>
      <c r="GM70" s="403">
        <f t="shared" si="121"/>
      </c>
      <c r="GN70" s="403">
        <f t="shared" si="122"/>
      </c>
      <c r="GO70" s="403">
        <f t="shared" si="123"/>
      </c>
      <c r="GP70" s="403">
        <f t="shared" si="124"/>
      </c>
      <c r="GQ70" s="403">
        <f t="shared" si="125"/>
      </c>
      <c r="GR70" s="403">
        <f t="shared" si="126"/>
      </c>
      <c r="GS70" s="403">
        <f t="shared" si="127"/>
      </c>
      <c r="GT70" s="403">
        <f t="shared" si="128"/>
      </c>
      <c r="GU70" s="403">
        <f t="shared" si="129"/>
      </c>
      <c r="GV70" s="403">
        <f t="shared" si="130"/>
      </c>
      <c r="GW70" s="403">
        <f t="shared" si="131"/>
      </c>
      <c r="GX70" s="403">
        <f t="shared" si="132"/>
      </c>
      <c r="GY70" s="403">
        <f t="shared" si="133"/>
      </c>
      <c r="GZ70" s="403">
        <f t="shared" si="134"/>
      </c>
      <c r="HA70" s="403">
        <f t="shared" si="135"/>
      </c>
      <c r="HB70" s="403">
        <f t="shared" si="136"/>
      </c>
      <c r="HC70" s="403">
        <f t="shared" si="137"/>
      </c>
      <c r="HD70" s="403">
        <f t="shared" si="138"/>
      </c>
      <c r="HE70" s="403">
        <f t="shared" si="139"/>
      </c>
      <c r="HF70" s="403">
        <f t="shared" si="140"/>
      </c>
      <c r="HG70" s="403">
        <f t="shared" si="141"/>
      </c>
      <c r="HH70" s="403">
        <f t="shared" si="142"/>
      </c>
      <c r="HI70" s="403">
        <f t="shared" si="143"/>
      </c>
      <c r="HJ70" s="403">
        <f t="shared" si="144"/>
      </c>
      <c r="HK70" s="403">
        <f t="shared" si="145"/>
      </c>
      <c r="HL70" s="403">
        <f t="shared" si="146"/>
      </c>
      <c r="HM70" s="403">
        <f t="shared" si="147"/>
      </c>
      <c r="HN70" s="403">
        <f t="shared" si="148"/>
      </c>
      <c r="HO70" s="403">
        <f t="shared" si="149"/>
      </c>
      <c r="HP70" s="403">
        <f t="shared" si="150"/>
      </c>
      <c r="HQ70" s="403">
        <f t="shared" si="151"/>
      </c>
      <c r="HR70" s="403">
        <f t="shared" si="152"/>
      </c>
      <c r="HS70" s="403">
        <f t="shared" si="153"/>
      </c>
      <c r="HT70" s="403">
        <f t="shared" si="154"/>
      </c>
      <c r="HU70" s="403">
        <f t="shared" si="155"/>
      </c>
      <c r="HV70" s="403">
        <f t="shared" si="156"/>
      </c>
      <c r="HW70" s="403">
        <f t="shared" si="157"/>
      </c>
      <c r="HX70" s="403">
        <f t="shared" si="158"/>
      </c>
      <c r="HY70" s="403">
        <f t="shared" si="159"/>
      </c>
      <c r="HZ70" s="403">
        <f t="shared" si="160"/>
      </c>
      <c r="IA70" s="403">
        <f t="shared" si="161"/>
      </c>
      <c r="IB70" s="403">
        <f t="shared" si="162"/>
      </c>
      <c r="IC70" s="403">
        <f t="shared" si="163"/>
      </c>
      <c r="ID70" s="403">
        <f t="shared" si="164"/>
      </c>
      <c r="IE70" s="403">
        <f t="shared" si="165"/>
      </c>
      <c r="IF70" s="403">
        <f t="shared" si="166"/>
      </c>
      <c r="IG70" s="403">
        <f t="shared" si="167"/>
      </c>
      <c r="IH70" s="403">
        <f t="shared" si="168"/>
      </c>
      <c r="II70" s="403">
        <f t="shared" si="169"/>
      </c>
      <c r="IJ70" s="403">
        <f t="shared" si="170"/>
      </c>
      <c r="IK70" s="403" t="e">
        <f>IF(#REF!="","",#REF!*$AA70)</f>
        <v>#REF!</v>
      </c>
      <c r="IL70" s="403">
        <f t="shared" si="171"/>
      </c>
    </row>
    <row r="71" spans="4:246" ht="12.75">
      <c r="D71" s="786" t="s">
        <v>395</v>
      </c>
      <c r="E71" s="262" t="s">
        <v>372</v>
      </c>
      <c r="F71" s="229"/>
      <c r="G71" s="630"/>
      <c r="H71" s="630"/>
      <c r="I71" s="613"/>
      <c r="J71" s="613"/>
      <c r="K71" s="625"/>
      <c r="L71" s="625"/>
      <c r="M71" s="613"/>
      <c r="N71" s="613"/>
      <c r="O71" s="610"/>
      <c r="P71" s="611"/>
      <c r="Q71" s="613">
        <v>0</v>
      </c>
      <c r="R71" s="539">
        <v>1</v>
      </c>
      <c r="S71" s="613">
        <v>0</v>
      </c>
      <c r="T71" s="611"/>
      <c r="U71" s="630">
        <v>1</v>
      </c>
      <c r="V71" s="630">
        <v>1</v>
      </c>
      <c r="W71" s="613">
        <v>0</v>
      </c>
      <c r="X71" s="611"/>
      <c r="Y71" s="611"/>
      <c r="Z71" s="611"/>
      <c r="AA71" s="611"/>
      <c r="AB71" s="754">
        <f t="shared" si="67"/>
      </c>
      <c r="AC71" s="755">
        <f t="shared" si="68"/>
      </c>
      <c r="AD71" s="754">
        <f t="shared" si="69"/>
      </c>
      <c r="AE71" s="710"/>
      <c r="AF71" s="714"/>
      <c r="AG71" s="710"/>
      <c r="AH71" s="714"/>
      <c r="AI71" s="710"/>
      <c r="AJ71" s="714"/>
      <c r="AK71" s="610"/>
      <c r="AL71" s="611"/>
      <c r="AM71" s="615"/>
      <c r="AN71" s="615"/>
      <c r="AO71" s="615"/>
      <c r="AP71" s="615"/>
      <c r="AQ71" s="615"/>
      <c r="AR71" s="615"/>
      <c r="AS71" s="615"/>
      <c r="AT71" s="615"/>
      <c r="AU71" s="615"/>
      <c r="AV71" s="615"/>
      <c r="AW71" s="615"/>
      <c r="AX71" s="615"/>
      <c r="AY71" s="615"/>
      <c r="AZ71" s="615"/>
      <c r="BA71" s="615"/>
      <c r="BB71" s="615"/>
      <c r="BC71" s="615"/>
      <c r="BD71" s="615"/>
      <c r="BE71" s="611"/>
      <c r="BF71" s="611"/>
      <c r="BG71" s="615"/>
      <c r="BH71" s="615"/>
      <c r="BI71" s="615"/>
      <c r="BJ71" s="615"/>
      <c r="BK71" s="615"/>
      <c r="BL71" s="615"/>
      <c r="BM71" s="615"/>
      <c r="BN71" s="615"/>
      <c r="BO71" s="615"/>
      <c r="BP71" s="611"/>
      <c r="BQ71" s="611"/>
      <c r="BR71" s="615"/>
      <c r="BS71" s="615"/>
      <c r="BT71" s="615"/>
      <c r="BU71" s="615"/>
      <c r="BV71" s="615"/>
      <c r="BW71" s="615"/>
      <c r="BX71" s="615"/>
      <c r="BY71" s="615"/>
      <c r="BZ71" s="615"/>
      <c r="CA71" s="615"/>
      <c r="CB71" s="615"/>
      <c r="CC71" s="615"/>
      <c r="CD71" s="615"/>
      <c r="CE71" s="615"/>
      <c r="CF71" s="679"/>
      <c r="CG71" s="611"/>
      <c r="CH71" s="615"/>
      <c r="CI71" s="615"/>
      <c r="CJ71" s="615"/>
      <c r="CK71" s="611"/>
      <c r="CL71" s="611"/>
      <c r="CM71" s="615"/>
      <c r="CN71" s="615"/>
      <c r="CO71" s="615"/>
      <c r="CP71" s="615"/>
      <c r="CQ71" s="615"/>
      <c r="CR71" s="616"/>
      <c r="CS71" s="615"/>
      <c r="CT71" s="615"/>
      <c r="CU71" s="616"/>
      <c r="CV71" s="705"/>
      <c r="CW71" s="611"/>
      <c r="CX71" s="615"/>
      <c r="CY71" s="722"/>
      <c r="CZ71" s="615"/>
      <c r="DA71" s="611"/>
      <c r="DB71" s="611"/>
      <c r="DC71" s="615"/>
      <c r="DD71" s="615"/>
      <c r="DE71" s="647"/>
      <c r="DF71" s="615"/>
      <c r="DG71" s="615"/>
      <c r="DH71" s="615"/>
      <c r="DI71" s="615"/>
      <c r="DJ71" s="647"/>
      <c r="DK71" s="615"/>
      <c r="DL71" s="615"/>
      <c r="DM71" s="615"/>
      <c r="DN71" s="615"/>
      <c r="DO71" s="615"/>
      <c r="DP71" s="615"/>
      <c r="DQ71" s="611"/>
      <c r="DR71" s="615"/>
      <c r="DS71" s="615"/>
      <c r="DT71" s="611"/>
      <c r="DU71" s="712"/>
      <c r="DV71" s="730"/>
      <c r="DW71" s="730"/>
      <c r="DX71" s="730"/>
      <c r="DY71" s="730"/>
      <c r="DZ71" s="728"/>
      <c r="EA71" s="730"/>
      <c r="EB71" s="730"/>
      <c r="EC71" s="730"/>
      <c r="ED71" s="730"/>
      <c r="EE71" s="729"/>
      <c r="EF71" s="730"/>
      <c r="EG71" s="730"/>
      <c r="EH71" s="730"/>
      <c r="EI71" s="730"/>
      <c r="EJ71" s="728"/>
      <c r="EK71" s="730"/>
      <c r="EL71" s="730"/>
      <c r="EM71" s="730"/>
      <c r="EN71" s="730"/>
      <c r="EO71" s="729"/>
      <c r="EP71" s="730"/>
      <c r="EQ71" s="730"/>
      <c r="ER71" s="730"/>
      <c r="ES71" s="730"/>
      <c r="ET71" s="728"/>
      <c r="EU71" s="730"/>
      <c r="EV71" s="730"/>
      <c r="EW71" s="730"/>
      <c r="EX71" s="730"/>
      <c r="EY71" s="729"/>
      <c r="EZ71" s="730"/>
      <c r="FA71" s="730"/>
      <c r="FB71" s="730"/>
      <c r="FC71" s="730"/>
      <c r="FD71" s="728"/>
      <c r="FE71" s="730"/>
      <c r="FF71" s="730"/>
      <c r="FG71" s="730"/>
      <c r="FH71" s="730"/>
      <c r="FI71" s="729"/>
      <c r="FJ71" s="730"/>
      <c r="FK71" s="730"/>
      <c r="FL71" s="730"/>
      <c r="FM71" s="730"/>
      <c r="FN71" s="728"/>
      <c r="FO71" s="730"/>
      <c r="FP71" s="730"/>
      <c r="FQ71" s="730"/>
      <c r="FR71" s="730"/>
      <c r="FS71" s="729"/>
      <c r="FT71" s="730"/>
      <c r="FU71" s="730"/>
      <c r="FV71" s="712"/>
      <c r="FW71" s="709" t="str">
        <f t="shared" si="59"/>
        <v>- -</v>
      </c>
      <c r="FX71" s="709" t="str">
        <f t="shared" si="113"/>
        <v>- -</v>
      </c>
      <c r="FY71" s="615"/>
      <c r="FZ71" s="611"/>
      <c r="GA71" s="611"/>
      <c r="GB71" s="539"/>
      <c r="GC71" s="265"/>
      <c r="GE71" s="229"/>
      <c r="GF71" s="403">
        <f t="shared" si="114"/>
      </c>
      <c r="GG71" s="403">
        <f t="shared" si="115"/>
      </c>
      <c r="GH71" s="403">
        <f t="shared" si="116"/>
      </c>
      <c r="GI71" s="403">
        <f t="shared" si="117"/>
      </c>
      <c r="GJ71" s="403">
        <f t="shared" si="118"/>
      </c>
      <c r="GK71" s="403">
        <f t="shared" si="119"/>
      </c>
      <c r="GL71" s="403">
        <f t="shared" si="120"/>
      </c>
      <c r="GM71" s="403">
        <f t="shared" si="121"/>
      </c>
      <c r="GN71" s="403">
        <f t="shared" si="122"/>
      </c>
      <c r="GO71" s="403">
        <f t="shared" si="123"/>
      </c>
      <c r="GP71" s="403">
        <f t="shared" si="124"/>
      </c>
      <c r="GQ71" s="403">
        <f t="shared" si="125"/>
      </c>
      <c r="GR71" s="403">
        <f t="shared" si="126"/>
      </c>
      <c r="GS71" s="403">
        <f t="shared" si="127"/>
      </c>
      <c r="GT71" s="403">
        <f t="shared" si="128"/>
      </c>
      <c r="GU71" s="403">
        <f t="shared" si="129"/>
      </c>
      <c r="GV71" s="403">
        <f t="shared" si="130"/>
      </c>
      <c r="GW71" s="403">
        <f t="shared" si="131"/>
      </c>
      <c r="GX71" s="403">
        <f t="shared" si="132"/>
      </c>
      <c r="GY71" s="403">
        <f t="shared" si="133"/>
      </c>
      <c r="GZ71" s="403">
        <f t="shared" si="134"/>
      </c>
      <c r="HA71" s="403">
        <f t="shared" si="135"/>
      </c>
      <c r="HB71" s="403">
        <f t="shared" si="136"/>
      </c>
      <c r="HC71" s="403">
        <f t="shared" si="137"/>
      </c>
      <c r="HD71" s="403">
        <f t="shared" si="138"/>
      </c>
      <c r="HE71" s="403">
        <f t="shared" si="139"/>
      </c>
      <c r="HF71" s="403">
        <f t="shared" si="140"/>
      </c>
      <c r="HG71" s="403">
        <f t="shared" si="141"/>
      </c>
      <c r="HH71" s="403">
        <f t="shared" si="142"/>
      </c>
      <c r="HI71" s="403">
        <f t="shared" si="143"/>
      </c>
      <c r="HJ71" s="403">
        <f t="shared" si="144"/>
      </c>
      <c r="HK71" s="403">
        <f t="shared" si="145"/>
      </c>
      <c r="HL71" s="403">
        <f t="shared" si="146"/>
      </c>
      <c r="HM71" s="403">
        <f t="shared" si="147"/>
      </c>
      <c r="HN71" s="403">
        <f t="shared" si="148"/>
      </c>
      <c r="HO71" s="403">
        <f t="shared" si="149"/>
      </c>
      <c r="HP71" s="403">
        <f t="shared" si="150"/>
      </c>
      <c r="HQ71" s="403">
        <f t="shared" si="151"/>
      </c>
      <c r="HR71" s="403">
        <f t="shared" si="152"/>
      </c>
      <c r="HS71" s="403">
        <f t="shared" si="153"/>
      </c>
      <c r="HT71" s="403">
        <f t="shared" si="154"/>
      </c>
      <c r="HU71" s="403">
        <f t="shared" si="155"/>
      </c>
      <c r="HV71" s="403">
        <f t="shared" si="156"/>
      </c>
      <c r="HW71" s="403">
        <f t="shared" si="157"/>
      </c>
      <c r="HX71" s="403">
        <f t="shared" si="158"/>
      </c>
      <c r="HY71" s="403">
        <f t="shared" si="159"/>
      </c>
      <c r="HZ71" s="403">
        <f t="shared" si="160"/>
      </c>
      <c r="IA71" s="403">
        <f t="shared" si="161"/>
      </c>
      <c r="IB71" s="403">
        <f t="shared" si="162"/>
      </c>
      <c r="IC71" s="403">
        <f t="shared" si="163"/>
      </c>
      <c r="ID71" s="403">
        <f t="shared" si="164"/>
      </c>
      <c r="IE71" s="403">
        <f t="shared" si="165"/>
      </c>
      <c r="IF71" s="403">
        <f t="shared" si="166"/>
      </c>
      <c r="IG71" s="403">
        <f t="shared" si="167"/>
      </c>
      <c r="IH71" s="403">
        <f t="shared" si="168"/>
      </c>
      <c r="II71" s="403">
        <f t="shared" si="169"/>
      </c>
      <c r="IJ71" s="403">
        <f t="shared" si="170"/>
      </c>
      <c r="IK71" s="403" t="e">
        <f>IF(#REF!="","",#REF!*$AA71)</f>
        <v>#REF!</v>
      </c>
      <c r="IL71" s="403">
        <f t="shared" si="171"/>
      </c>
    </row>
    <row r="72" spans="4:246" ht="12.75">
      <c r="D72" s="793" t="s">
        <v>574</v>
      </c>
      <c r="E72" s="263"/>
      <c r="F72" s="317"/>
      <c r="G72" s="539"/>
      <c r="H72" s="539"/>
      <c r="I72" s="539"/>
      <c r="J72" s="612"/>
      <c r="K72" s="612"/>
      <c r="L72" s="612"/>
      <c r="M72" s="612"/>
      <c r="N72" s="612"/>
      <c r="O72" s="631"/>
      <c r="P72" s="612"/>
      <c r="Q72" s="539"/>
      <c r="R72" s="539"/>
      <c r="S72" s="539"/>
      <c r="T72" s="612"/>
      <c r="U72" s="539"/>
      <c r="V72" s="539"/>
      <c r="W72" s="539"/>
      <c r="X72" s="612"/>
      <c r="Y72" s="612"/>
      <c r="Z72" s="612"/>
      <c r="AA72" s="612"/>
      <c r="AB72" s="754">
        <f t="shared" si="67"/>
      </c>
      <c r="AC72" s="755">
        <f t="shared" si="68"/>
      </c>
      <c r="AD72" s="754">
        <f t="shared" si="69"/>
      </c>
      <c r="AE72" s="710"/>
      <c r="AF72" s="714"/>
      <c r="AG72" s="710"/>
      <c r="AH72" s="714"/>
      <c r="AI72" s="710"/>
      <c r="AJ72" s="714"/>
      <c r="AK72" s="610"/>
      <c r="AL72" s="612"/>
      <c r="AM72" s="615"/>
      <c r="AN72" s="615"/>
      <c r="AO72" s="615"/>
      <c r="AP72" s="615"/>
      <c r="AQ72" s="615"/>
      <c r="AR72" s="615"/>
      <c r="AS72" s="615"/>
      <c r="AT72" s="615"/>
      <c r="AU72" s="615"/>
      <c r="AV72" s="615"/>
      <c r="AW72" s="615"/>
      <c r="AX72" s="615"/>
      <c r="AY72" s="615"/>
      <c r="AZ72" s="615"/>
      <c r="BA72" s="615"/>
      <c r="BB72" s="615"/>
      <c r="BC72" s="615"/>
      <c r="BD72" s="615"/>
      <c r="BE72" s="611"/>
      <c r="BF72" s="612"/>
      <c r="BG72" s="615"/>
      <c r="BH72" s="615"/>
      <c r="BI72" s="615"/>
      <c r="BJ72" s="615"/>
      <c r="BK72" s="615"/>
      <c r="BL72" s="615"/>
      <c r="BM72" s="615"/>
      <c r="BN72" s="615"/>
      <c r="BO72" s="615"/>
      <c r="BP72" s="611"/>
      <c r="BQ72" s="612"/>
      <c r="BR72" s="615"/>
      <c r="BS72" s="615"/>
      <c r="BT72" s="615"/>
      <c r="BU72" s="615"/>
      <c r="BV72" s="615"/>
      <c r="BW72" s="615"/>
      <c r="BX72" s="615"/>
      <c r="BY72" s="615"/>
      <c r="BZ72" s="615"/>
      <c r="CA72" s="615"/>
      <c r="CB72" s="615"/>
      <c r="CC72" s="615"/>
      <c r="CD72" s="615"/>
      <c r="CE72" s="615"/>
      <c r="CF72" s="679"/>
      <c r="CG72" s="612"/>
      <c r="CH72" s="615"/>
      <c r="CI72" s="615"/>
      <c r="CJ72" s="615"/>
      <c r="CK72" s="611"/>
      <c r="CL72" s="612"/>
      <c r="CM72" s="615"/>
      <c r="CN72" s="615"/>
      <c r="CO72" s="615"/>
      <c r="CP72" s="615"/>
      <c r="CQ72" s="615"/>
      <c r="CR72" s="616"/>
      <c r="CS72" s="615"/>
      <c r="CT72" s="615"/>
      <c r="CU72" s="616"/>
      <c r="CV72" s="705"/>
      <c r="CW72" s="612"/>
      <c r="CX72" s="615"/>
      <c r="CY72" s="722"/>
      <c r="CZ72" s="615"/>
      <c r="DA72" s="611"/>
      <c r="DB72" s="612"/>
      <c r="DC72" s="615"/>
      <c r="DD72" s="615"/>
      <c r="DE72" s="647"/>
      <c r="DF72" s="615"/>
      <c r="DG72" s="615"/>
      <c r="DH72" s="615"/>
      <c r="DI72" s="615"/>
      <c r="DJ72" s="647"/>
      <c r="DK72" s="615"/>
      <c r="DL72" s="615"/>
      <c r="DM72" s="615"/>
      <c r="DN72" s="615"/>
      <c r="DO72" s="615"/>
      <c r="DP72" s="615"/>
      <c r="DQ72" s="611"/>
      <c r="DR72" s="615"/>
      <c r="DS72" s="615"/>
      <c r="DT72" s="611"/>
      <c r="DU72" s="712"/>
      <c r="DV72" s="730"/>
      <c r="DW72" s="730"/>
      <c r="DX72" s="730"/>
      <c r="DY72" s="730"/>
      <c r="DZ72" s="728"/>
      <c r="EA72" s="730"/>
      <c r="EB72" s="730"/>
      <c r="EC72" s="730"/>
      <c r="ED72" s="730"/>
      <c r="EE72" s="729"/>
      <c r="EF72" s="730"/>
      <c r="EG72" s="730"/>
      <c r="EH72" s="730"/>
      <c r="EI72" s="730"/>
      <c r="EJ72" s="728"/>
      <c r="EK72" s="730"/>
      <c r="EL72" s="730"/>
      <c r="EM72" s="730"/>
      <c r="EN72" s="730"/>
      <c r="EO72" s="729"/>
      <c r="EP72" s="730"/>
      <c r="EQ72" s="730"/>
      <c r="ER72" s="730"/>
      <c r="ES72" s="730"/>
      <c r="ET72" s="728"/>
      <c r="EU72" s="730"/>
      <c r="EV72" s="730"/>
      <c r="EW72" s="730"/>
      <c r="EX72" s="730"/>
      <c r="EY72" s="729"/>
      <c r="EZ72" s="730"/>
      <c r="FA72" s="730"/>
      <c r="FB72" s="730"/>
      <c r="FC72" s="730"/>
      <c r="FD72" s="728"/>
      <c r="FE72" s="730"/>
      <c r="FF72" s="730"/>
      <c r="FG72" s="730"/>
      <c r="FH72" s="730"/>
      <c r="FI72" s="729"/>
      <c r="FJ72" s="730"/>
      <c r="FK72" s="730"/>
      <c r="FL72" s="730"/>
      <c r="FM72" s="730"/>
      <c r="FN72" s="728"/>
      <c r="FO72" s="730"/>
      <c r="FP72" s="730"/>
      <c r="FQ72" s="730"/>
      <c r="FR72" s="730"/>
      <c r="FS72" s="729"/>
      <c r="FT72" s="730"/>
      <c r="FU72" s="730"/>
      <c r="FV72" s="712"/>
      <c r="FW72" s="709" t="str">
        <f t="shared" si="59"/>
        <v>- -</v>
      </c>
      <c r="FX72" s="709" t="str">
        <f t="shared" si="113"/>
        <v>- -</v>
      </c>
      <c r="FY72" s="615"/>
      <c r="FZ72" s="611"/>
      <c r="GA72" s="612"/>
      <c r="GB72" s="539"/>
      <c r="GC72" s="265"/>
      <c r="GE72" s="317"/>
      <c r="GF72" s="403">
        <f t="shared" si="114"/>
      </c>
      <c r="GG72" s="403">
        <f t="shared" si="115"/>
      </c>
      <c r="GH72" s="403">
        <f t="shared" si="116"/>
      </c>
      <c r="GI72" s="403">
        <f t="shared" si="117"/>
      </c>
      <c r="GJ72" s="403">
        <f t="shared" si="118"/>
      </c>
      <c r="GK72" s="403">
        <f t="shared" si="119"/>
      </c>
      <c r="GL72" s="403">
        <f t="shared" si="120"/>
      </c>
      <c r="GM72" s="403">
        <f t="shared" si="121"/>
      </c>
      <c r="GN72" s="403">
        <f t="shared" si="122"/>
      </c>
      <c r="GO72" s="403">
        <f t="shared" si="123"/>
      </c>
      <c r="GP72" s="403">
        <f t="shared" si="124"/>
      </c>
      <c r="GQ72" s="403">
        <f t="shared" si="125"/>
      </c>
      <c r="GR72" s="403">
        <f t="shared" si="126"/>
      </c>
      <c r="GS72" s="403">
        <f t="shared" si="127"/>
      </c>
      <c r="GT72" s="403">
        <f t="shared" si="128"/>
      </c>
      <c r="GU72" s="403">
        <f t="shared" si="129"/>
      </c>
      <c r="GV72" s="403">
        <f t="shared" si="130"/>
      </c>
      <c r="GW72" s="403">
        <f t="shared" si="131"/>
      </c>
      <c r="GX72" s="403">
        <f t="shared" si="132"/>
      </c>
      <c r="GY72" s="403">
        <f t="shared" si="133"/>
      </c>
      <c r="GZ72" s="403">
        <f t="shared" si="134"/>
      </c>
      <c r="HA72" s="403">
        <f t="shared" si="135"/>
      </c>
      <c r="HB72" s="403">
        <f t="shared" si="136"/>
      </c>
      <c r="HC72" s="403">
        <f t="shared" si="137"/>
      </c>
      <c r="HD72" s="403">
        <f t="shared" si="138"/>
      </c>
      <c r="HE72" s="403">
        <f t="shared" si="139"/>
      </c>
      <c r="HF72" s="403">
        <f t="shared" si="140"/>
      </c>
      <c r="HG72" s="403">
        <f t="shared" si="141"/>
      </c>
      <c r="HH72" s="403">
        <f t="shared" si="142"/>
      </c>
      <c r="HI72" s="403">
        <f t="shared" si="143"/>
      </c>
      <c r="HJ72" s="403">
        <f t="shared" si="144"/>
      </c>
      <c r="HK72" s="403">
        <f t="shared" si="145"/>
      </c>
      <c r="HL72" s="403">
        <f t="shared" si="146"/>
      </c>
      <c r="HM72" s="403">
        <f t="shared" si="147"/>
      </c>
      <c r="HN72" s="403">
        <f t="shared" si="148"/>
      </c>
      <c r="HO72" s="403">
        <f t="shared" si="149"/>
      </c>
      <c r="HP72" s="403">
        <f t="shared" si="150"/>
      </c>
      <c r="HQ72" s="403">
        <f t="shared" si="151"/>
      </c>
      <c r="HR72" s="403">
        <f t="shared" si="152"/>
      </c>
      <c r="HS72" s="403">
        <f t="shared" si="153"/>
      </c>
      <c r="HT72" s="403">
        <f t="shared" si="154"/>
      </c>
      <c r="HU72" s="403">
        <f t="shared" si="155"/>
      </c>
      <c r="HV72" s="403">
        <f t="shared" si="156"/>
      </c>
      <c r="HW72" s="403">
        <f t="shared" si="157"/>
      </c>
      <c r="HX72" s="403">
        <f t="shared" si="158"/>
      </c>
      <c r="HY72" s="403">
        <f t="shared" si="159"/>
      </c>
      <c r="HZ72" s="403">
        <f t="shared" si="160"/>
      </c>
      <c r="IA72" s="403">
        <f t="shared" si="161"/>
      </c>
      <c r="IB72" s="403">
        <f t="shared" si="162"/>
      </c>
      <c r="IC72" s="403">
        <f t="shared" si="163"/>
      </c>
      <c r="ID72" s="403">
        <f t="shared" si="164"/>
      </c>
      <c r="IE72" s="403">
        <f t="shared" si="165"/>
      </c>
      <c r="IF72" s="403">
        <f t="shared" si="166"/>
      </c>
      <c r="IG72" s="403">
        <f t="shared" si="167"/>
      </c>
      <c r="IH72" s="403">
        <f t="shared" si="168"/>
      </c>
      <c r="II72" s="403">
        <f t="shared" si="169"/>
      </c>
      <c r="IJ72" s="403">
        <f t="shared" si="170"/>
      </c>
      <c r="IK72" s="403" t="e">
        <f>IF(#REF!="","",#REF!*$AA72)</f>
        <v>#REF!</v>
      </c>
      <c r="IL72" s="403">
        <f t="shared" si="171"/>
      </c>
    </row>
    <row r="73" spans="4:246" ht="12.75">
      <c r="D73" s="793"/>
      <c r="E73" s="263"/>
      <c r="F73" s="317"/>
      <c r="G73" s="539"/>
      <c r="H73" s="539"/>
      <c r="I73" s="539"/>
      <c r="J73" s="612"/>
      <c r="K73" s="612"/>
      <c r="L73" s="612"/>
      <c r="M73" s="612"/>
      <c r="N73" s="612"/>
      <c r="O73" s="631"/>
      <c r="P73" s="612"/>
      <c r="Q73" s="539"/>
      <c r="R73" s="539"/>
      <c r="S73" s="539"/>
      <c r="T73" s="612"/>
      <c r="U73" s="539"/>
      <c r="V73" s="539"/>
      <c r="W73" s="539"/>
      <c r="X73" s="612"/>
      <c r="Y73" s="612"/>
      <c r="Z73" s="612"/>
      <c r="AA73" s="612"/>
      <c r="AB73" s="754">
        <f t="shared" si="67"/>
      </c>
      <c r="AC73" s="755">
        <f t="shared" si="68"/>
      </c>
      <c r="AD73" s="754">
        <f t="shared" si="69"/>
      </c>
      <c r="AE73" s="710"/>
      <c r="AF73" s="714"/>
      <c r="AG73" s="710"/>
      <c r="AH73" s="714"/>
      <c r="AI73" s="710"/>
      <c r="AJ73" s="714"/>
      <c r="AK73" s="610"/>
      <c r="AL73" s="612"/>
      <c r="AM73" s="615"/>
      <c r="AN73" s="615"/>
      <c r="AO73" s="615"/>
      <c r="AP73" s="615"/>
      <c r="AQ73" s="615"/>
      <c r="AR73" s="615"/>
      <c r="AS73" s="615"/>
      <c r="AT73" s="615"/>
      <c r="AU73" s="615"/>
      <c r="AV73" s="615"/>
      <c r="AW73" s="615"/>
      <c r="AX73" s="615"/>
      <c r="AY73" s="615"/>
      <c r="AZ73" s="615"/>
      <c r="BA73" s="615"/>
      <c r="BB73" s="615"/>
      <c r="BC73" s="615"/>
      <c r="BD73" s="615"/>
      <c r="BE73" s="611"/>
      <c r="BF73" s="612"/>
      <c r="BG73" s="615"/>
      <c r="BH73" s="615"/>
      <c r="BI73" s="615"/>
      <c r="BJ73" s="615"/>
      <c r="BK73" s="615"/>
      <c r="BL73" s="615"/>
      <c r="BM73" s="615"/>
      <c r="BN73" s="615"/>
      <c r="BO73" s="615"/>
      <c r="BP73" s="611"/>
      <c r="BQ73" s="612"/>
      <c r="BR73" s="615"/>
      <c r="BS73" s="615"/>
      <c r="BT73" s="615"/>
      <c r="BU73" s="615"/>
      <c r="BV73" s="615"/>
      <c r="BW73" s="615"/>
      <c r="BX73" s="615"/>
      <c r="BY73" s="615"/>
      <c r="BZ73" s="615"/>
      <c r="CA73" s="615"/>
      <c r="CB73" s="615"/>
      <c r="CC73" s="615"/>
      <c r="CD73" s="615"/>
      <c r="CE73" s="615"/>
      <c r="CF73" s="679"/>
      <c r="CG73" s="612"/>
      <c r="CH73" s="615"/>
      <c r="CI73" s="615"/>
      <c r="CJ73" s="615"/>
      <c r="CK73" s="611"/>
      <c r="CL73" s="612"/>
      <c r="CM73" s="615"/>
      <c r="CN73" s="615"/>
      <c r="CO73" s="615"/>
      <c r="CP73" s="615"/>
      <c r="CQ73" s="615"/>
      <c r="CR73" s="616"/>
      <c r="CS73" s="615"/>
      <c r="CT73" s="615"/>
      <c r="CU73" s="616"/>
      <c r="CV73" s="705"/>
      <c r="CW73" s="612"/>
      <c r="CX73" s="615"/>
      <c r="CY73" s="722"/>
      <c r="CZ73" s="615"/>
      <c r="DA73" s="611"/>
      <c r="DB73" s="612"/>
      <c r="DC73" s="615"/>
      <c r="DD73" s="615"/>
      <c r="DE73" s="647"/>
      <c r="DF73" s="615"/>
      <c r="DG73" s="615"/>
      <c r="DH73" s="615"/>
      <c r="DI73" s="615"/>
      <c r="DJ73" s="647"/>
      <c r="DK73" s="615"/>
      <c r="DL73" s="615"/>
      <c r="DM73" s="615"/>
      <c r="DN73" s="615"/>
      <c r="DO73" s="615"/>
      <c r="DP73" s="615"/>
      <c r="DQ73" s="611"/>
      <c r="DR73" s="615"/>
      <c r="DS73" s="615"/>
      <c r="DT73" s="611"/>
      <c r="DU73" s="712"/>
      <c r="DV73" s="730"/>
      <c r="DW73" s="730"/>
      <c r="DX73" s="730"/>
      <c r="DY73" s="730"/>
      <c r="DZ73" s="728"/>
      <c r="EA73" s="730"/>
      <c r="EB73" s="730"/>
      <c r="EC73" s="730"/>
      <c r="ED73" s="730"/>
      <c r="EE73" s="729"/>
      <c r="EF73" s="730"/>
      <c r="EG73" s="730"/>
      <c r="EH73" s="730"/>
      <c r="EI73" s="730"/>
      <c r="EJ73" s="728"/>
      <c r="EK73" s="730"/>
      <c r="EL73" s="730"/>
      <c r="EM73" s="730"/>
      <c r="EN73" s="730"/>
      <c r="EO73" s="729"/>
      <c r="EP73" s="730"/>
      <c r="EQ73" s="730"/>
      <c r="ER73" s="730"/>
      <c r="ES73" s="730"/>
      <c r="ET73" s="728"/>
      <c r="EU73" s="730"/>
      <c r="EV73" s="730"/>
      <c r="EW73" s="730"/>
      <c r="EX73" s="730"/>
      <c r="EY73" s="729"/>
      <c r="EZ73" s="730"/>
      <c r="FA73" s="730"/>
      <c r="FB73" s="730"/>
      <c r="FC73" s="730"/>
      <c r="FD73" s="728"/>
      <c r="FE73" s="730"/>
      <c r="FF73" s="730"/>
      <c r="FG73" s="730"/>
      <c r="FH73" s="730"/>
      <c r="FI73" s="729"/>
      <c r="FJ73" s="730"/>
      <c r="FK73" s="730"/>
      <c r="FL73" s="730"/>
      <c r="FM73" s="730"/>
      <c r="FN73" s="728"/>
      <c r="FO73" s="730"/>
      <c r="FP73" s="730"/>
      <c r="FQ73" s="730"/>
      <c r="FR73" s="730"/>
      <c r="FS73" s="729"/>
      <c r="FT73" s="730"/>
      <c r="FU73" s="730"/>
      <c r="FV73" s="712"/>
      <c r="FW73" s="709" t="str">
        <f t="shared" si="59"/>
        <v>- -</v>
      </c>
      <c r="FX73" s="709" t="str">
        <f t="shared" si="113"/>
        <v>- -</v>
      </c>
      <c r="FY73" s="615"/>
      <c r="FZ73" s="611"/>
      <c r="GA73" s="612"/>
      <c r="GB73" s="539"/>
      <c r="GC73" s="265"/>
      <c r="GE73" s="317"/>
      <c r="GF73" s="403">
        <f t="shared" si="114"/>
      </c>
      <c r="GG73" s="403">
        <f t="shared" si="115"/>
      </c>
      <c r="GH73" s="403">
        <f t="shared" si="116"/>
      </c>
      <c r="GI73" s="403">
        <f t="shared" si="117"/>
      </c>
      <c r="GJ73" s="403">
        <f t="shared" si="118"/>
      </c>
      <c r="GK73" s="403">
        <f t="shared" si="119"/>
      </c>
      <c r="GL73" s="403">
        <f t="shared" si="120"/>
      </c>
      <c r="GM73" s="403">
        <f t="shared" si="121"/>
      </c>
      <c r="GN73" s="403">
        <f t="shared" si="122"/>
      </c>
      <c r="GO73" s="403">
        <f t="shared" si="123"/>
      </c>
      <c r="GP73" s="403">
        <f t="shared" si="124"/>
      </c>
      <c r="GQ73" s="403">
        <f t="shared" si="125"/>
      </c>
      <c r="GR73" s="403">
        <f t="shared" si="126"/>
      </c>
      <c r="GS73" s="403">
        <f t="shared" si="127"/>
      </c>
      <c r="GT73" s="403">
        <f t="shared" si="128"/>
      </c>
      <c r="GU73" s="403">
        <f t="shared" si="129"/>
      </c>
      <c r="GV73" s="403">
        <f t="shared" si="130"/>
      </c>
      <c r="GW73" s="403">
        <f t="shared" si="131"/>
      </c>
      <c r="GX73" s="403">
        <f t="shared" si="132"/>
      </c>
      <c r="GY73" s="403">
        <f t="shared" si="133"/>
      </c>
      <c r="GZ73" s="403">
        <f t="shared" si="134"/>
      </c>
      <c r="HA73" s="403">
        <f t="shared" si="135"/>
      </c>
      <c r="HB73" s="403">
        <f t="shared" si="136"/>
      </c>
      <c r="HC73" s="403">
        <f t="shared" si="137"/>
      </c>
      <c r="HD73" s="403">
        <f t="shared" si="138"/>
      </c>
      <c r="HE73" s="403">
        <f t="shared" si="139"/>
      </c>
      <c r="HF73" s="403">
        <f t="shared" si="140"/>
      </c>
      <c r="HG73" s="403">
        <f t="shared" si="141"/>
      </c>
      <c r="HH73" s="403">
        <f t="shared" si="142"/>
      </c>
      <c r="HI73" s="403">
        <f t="shared" si="143"/>
      </c>
      <c r="HJ73" s="403">
        <f t="shared" si="144"/>
      </c>
      <c r="HK73" s="403">
        <f t="shared" si="145"/>
      </c>
      <c r="HL73" s="403">
        <f t="shared" si="146"/>
      </c>
      <c r="HM73" s="403">
        <f t="shared" si="147"/>
      </c>
      <c r="HN73" s="403">
        <f t="shared" si="148"/>
      </c>
      <c r="HO73" s="403">
        <f t="shared" si="149"/>
      </c>
      <c r="HP73" s="403">
        <f t="shared" si="150"/>
      </c>
      <c r="HQ73" s="403">
        <f t="shared" si="151"/>
      </c>
      <c r="HR73" s="403">
        <f t="shared" si="152"/>
      </c>
      <c r="HS73" s="403">
        <f t="shared" si="153"/>
      </c>
      <c r="HT73" s="403">
        <f t="shared" si="154"/>
      </c>
      <c r="HU73" s="403">
        <f t="shared" si="155"/>
      </c>
      <c r="HV73" s="403">
        <f t="shared" si="156"/>
      </c>
      <c r="HW73" s="403">
        <f t="shared" si="157"/>
      </c>
      <c r="HX73" s="403">
        <f t="shared" si="158"/>
      </c>
      <c r="HY73" s="403">
        <f t="shared" si="159"/>
      </c>
      <c r="HZ73" s="403">
        <f t="shared" si="160"/>
      </c>
      <c r="IA73" s="403">
        <f t="shared" si="161"/>
      </c>
      <c r="IB73" s="403">
        <f t="shared" si="162"/>
      </c>
      <c r="IC73" s="403">
        <f t="shared" si="163"/>
      </c>
      <c r="ID73" s="403">
        <f t="shared" si="164"/>
      </c>
      <c r="IE73" s="403">
        <f t="shared" si="165"/>
      </c>
      <c r="IF73" s="403">
        <f t="shared" si="166"/>
      </c>
      <c r="IG73" s="403">
        <f t="shared" si="167"/>
      </c>
      <c r="IH73" s="403">
        <f t="shared" si="168"/>
      </c>
      <c r="II73" s="403">
        <f t="shared" si="169"/>
      </c>
      <c r="IJ73" s="403">
        <f>IF(CV71="","",CV71*$AA73)</f>
      </c>
      <c r="IK73" s="403" t="e">
        <f>IF(#REF!="","",#REF!*$AA73)</f>
        <v>#REF!</v>
      </c>
      <c r="IL73" s="403">
        <f t="shared" si="171"/>
      </c>
    </row>
    <row r="74" spans="4:246" ht="12.75">
      <c r="D74" s="793"/>
      <c r="E74" s="263"/>
      <c r="F74" s="317"/>
      <c r="G74" s="539"/>
      <c r="H74" s="539"/>
      <c r="I74" s="539"/>
      <c r="J74" s="612"/>
      <c r="K74" s="612"/>
      <c r="L74" s="612"/>
      <c r="M74" s="612"/>
      <c r="N74" s="612"/>
      <c r="O74" s="631"/>
      <c r="P74" s="612"/>
      <c r="Q74" s="539"/>
      <c r="R74" s="539"/>
      <c r="S74" s="539"/>
      <c r="T74" s="612"/>
      <c r="U74" s="539"/>
      <c r="V74" s="539"/>
      <c r="W74" s="539"/>
      <c r="X74" s="612"/>
      <c r="Y74" s="612"/>
      <c r="Z74" s="612"/>
      <c r="AA74" s="612"/>
      <c r="AB74" s="754">
        <f t="shared" si="67"/>
      </c>
      <c r="AC74" s="755">
        <f t="shared" si="68"/>
      </c>
      <c r="AD74" s="754">
        <f t="shared" si="69"/>
      </c>
      <c r="AE74" s="710"/>
      <c r="AF74" s="714"/>
      <c r="AG74" s="710"/>
      <c r="AH74" s="714"/>
      <c r="AI74" s="710"/>
      <c r="AJ74" s="714"/>
      <c r="AK74" s="610"/>
      <c r="AL74" s="612"/>
      <c r="AM74" s="615"/>
      <c r="AN74" s="615"/>
      <c r="AO74" s="615"/>
      <c r="AP74" s="615"/>
      <c r="AQ74" s="615"/>
      <c r="AR74" s="615"/>
      <c r="AS74" s="615"/>
      <c r="AT74" s="615"/>
      <c r="AU74" s="615"/>
      <c r="AV74" s="615"/>
      <c r="AW74" s="615"/>
      <c r="AX74" s="615"/>
      <c r="AY74" s="615"/>
      <c r="AZ74" s="615"/>
      <c r="BA74" s="615"/>
      <c r="BB74" s="615"/>
      <c r="BC74" s="615"/>
      <c r="BD74" s="615"/>
      <c r="BE74" s="611"/>
      <c r="BF74" s="612"/>
      <c r="BG74" s="615"/>
      <c r="BH74" s="615"/>
      <c r="BI74" s="615"/>
      <c r="BJ74" s="615"/>
      <c r="BK74" s="615"/>
      <c r="BL74" s="615"/>
      <c r="BM74" s="615"/>
      <c r="BN74" s="615"/>
      <c r="BO74" s="615"/>
      <c r="BP74" s="611"/>
      <c r="BQ74" s="612"/>
      <c r="BR74" s="615"/>
      <c r="BS74" s="615"/>
      <c r="BT74" s="615"/>
      <c r="BU74" s="615"/>
      <c r="BV74" s="615"/>
      <c r="BW74" s="615"/>
      <c r="BX74" s="615"/>
      <c r="BY74" s="615"/>
      <c r="BZ74" s="615"/>
      <c r="CA74" s="615"/>
      <c r="CB74" s="615"/>
      <c r="CC74" s="615"/>
      <c r="CD74" s="615"/>
      <c r="CE74" s="615"/>
      <c r="CF74" s="679"/>
      <c r="CG74" s="612"/>
      <c r="CH74" s="615"/>
      <c r="CI74" s="615"/>
      <c r="CJ74" s="615"/>
      <c r="CK74" s="611"/>
      <c r="CL74" s="612"/>
      <c r="CM74" s="615"/>
      <c r="CN74" s="615"/>
      <c r="CO74" s="615"/>
      <c r="CP74" s="615"/>
      <c r="CQ74" s="615"/>
      <c r="CR74" s="616"/>
      <c r="CS74" s="615"/>
      <c r="CT74" s="615"/>
      <c r="CU74" s="616"/>
      <c r="CV74" s="705"/>
      <c r="CW74" s="612"/>
      <c r="CX74" s="615"/>
      <c r="CY74" s="722"/>
      <c r="CZ74" s="615"/>
      <c r="DA74" s="611"/>
      <c r="DB74" s="612"/>
      <c r="DC74" s="615"/>
      <c r="DD74" s="615"/>
      <c r="DE74" s="647"/>
      <c r="DF74" s="615"/>
      <c r="DG74" s="615"/>
      <c r="DH74" s="615"/>
      <c r="DI74" s="615"/>
      <c r="DJ74" s="647"/>
      <c r="DK74" s="615"/>
      <c r="DL74" s="615"/>
      <c r="DM74" s="615"/>
      <c r="DN74" s="615"/>
      <c r="DO74" s="615"/>
      <c r="DP74" s="615"/>
      <c r="DQ74" s="611"/>
      <c r="DR74" s="615"/>
      <c r="DS74" s="615"/>
      <c r="DT74" s="611"/>
      <c r="DU74" s="712"/>
      <c r="DV74" s="730"/>
      <c r="DW74" s="730"/>
      <c r="DX74" s="730"/>
      <c r="DY74" s="730"/>
      <c r="DZ74" s="728"/>
      <c r="EA74" s="730"/>
      <c r="EB74" s="730"/>
      <c r="EC74" s="730"/>
      <c r="ED74" s="730"/>
      <c r="EE74" s="729"/>
      <c r="EF74" s="730"/>
      <c r="EG74" s="730"/>
      <c r="EH74" s="730"/>
      <c r="EI74" s="730"/>
      <c r="EJ74" s="728"/>
      <c r="EK74" s="730"/>
      <c r="EL74" s="730"/>
      <c r="EM74" s="730"/>
      <c r="EN74" s="730"/>
      <c r="EO74" s="729"/>
      <c r="EP74" s="730"/>
      <c r="EQ74" s="730"/>
      <c r="ER74" s="730"/>
      <c r="ES74" s="730"/>
      <c r="ET74" s="728"/>
      <c r="EU74" s="730"/>
      <c r="EV74" s="730"/>
      <c r="EW74" s="730"/>
      <c r="EX74" s="730"/>
      <c r="EY74" s="729"/>
      <c r="EZ74" s="730"/>
      <c r="FA74" s="730"/>
      <c r="FB74" s="730"/>
      <c r="FC74" s="730"/>
      <c r="FD74" s="728"/>
      <c r="FE74" s="730"/>
      <c r="FF74" s="730"/>
      <c r="FG74" s="730"/>
      <c r="FH74" s="730"/>
      <c r="FI74" s="729"/>
      <c r="FJ74" s="730"/>
      <c r="FK74" s="730"/>
      <c r="FL74" s="730"/>
      <c r="FM74" s="730"/>
      <c r="FN74" s="728"/>
      <c r="FO74" s="730"/>
      <c r="FP74" s="730"/>
      <c r="FQ74" s="730"/>
      <c r="FR74" s="730"/>
      <c r="FS74" s="729"/>
      <c r="FT74" s="730"/>
      <c r="FU74" s="730"/>
      <c r="FV74" s="712"/>
      <c r="FW74" s="709" t="str">
        <f t="shared" si="59"/>
        <v>- -</v>
      </c>
      <c r="FX74" s="709" t="str">
        <f t="shared" si="113"/>
        <v>- -</v>
      </c>
      <c r="FY74" s="615"/>
      <c r="FZ74" s="611"/>
      <c r="GA74" s="612"/>
      <c r="GB74" s="539"/>
      <c r="GC74" s="265"/>
      <c r="GE74" s="317"/>
      <c r="GF74" s="403">
        <f t="shared" si="114"/>
      </c>
      <c r="GG74" s="403">
        <f t="shared" si="115"/>
      </c>
      <c r="GH74" s="403">
        <f t="shared" si="116"/>
      </c>
      <c r="GI74" s="403">
        <f t="shared" si="117"/>
      </c>
      <c r="GJ74" s="403">
        <f t="shared" si="118"/>
      </c>
      <c r="GK74" s="403">
        <f t="shared" si="119"/>
      </c>
      <c r="GL74" s="403">
        <f t="shared" si="120"/>
      </c>
      <c r="GM74" s="403">
        <f t="shared" si="121"/>
      </c>
      <c r="GN74" s="403">
        <f t="shared" si="122"/>
      </c>
      <c r="GO74" s="403">
        <f t="shared" si="123"/>
      </c>
      <c r="GP74" s="403">
        <f t="shared" si="124"/>
      </c>
      <c r="GQ74" s="403">
        <f t="shared" si="125"/>
      </c>
      <c r="GR74" s="403">
        <f t="shared" si="126"/>
      </c>
      <c r="GS74" s="403">
        <f t="shared" si="127"/>
      </c>
      <c r="GT74" s="403">
        <f t="shared" si="128"/>
      </c>
      <c r="GU74" s="403">
        <f t="shared" si="129"/>
      </c>
      <c r="GV74" s="403">
        <f t="shared" si="130"/>
      </c>
      <c r="GW74" s="403">
        <f t="shared" si="131"/>
      </c>
      <c r="GX74" s="403">
        <f t="shared" si="132"/>
      </c>
      <c r="GY74" s="403">
        <f t="shared" si="133"/>
      </c>
      <c r="GZ74" s="403">
        <f t="shared" si="134"/>
      </c>
      <c r="HA74" s="403">
        <f t="shared" si="135"/>
      </c>
      <c r="HB74" s="403">
        <f t="shared" si="136"/>
      </c>
      <c r="HC74" s="403">
        <f t="shared" si="137"/>
      </c>
      <c r="HD74" s="403">
        <f t="shared" si="138"/>
      </c>
      <c r="HE74" s="403">
        <f t="shared" si="139"/>
      </c>
      <c r="HF74" s="403">
        <f t="shared" si="140"/>
      </c>
      <c r="HG74" s="403">
        <f t="shared" si="141"/>
      </c>
      <c r="HH74" s="403">
        <f t="shared" si="142"/>
      </c>
      <c r="HI74" s="403">
        <f t="shared" si="143"/>
      </c>
      <c r="HJ74" s="403">
        <f t="shared" si="144"/>
      </c>
      <c r="HK74" s="403">
        <f t="shared" si="145"/>
      </c>
      <c r="HL74" s="403">
        <f t="shared" si="146"/>
      </c>
      <c r="HM74" s="403">
        <f t="shared" si="147"/>
      </c>
      <c r="HN74" s="403">
        <f t="shared" si="148"/>
      </c>
      <c r="HO74" s="403">
        <f t="shared" si="149"/>
      </c>
      <c r="HP74" s="403">
        <f t="shared" si="150"/>
      </c>
      <c r="HQ74" s="403">
        <f t="shared" si="151"/>
      </c>
      <c r="HR74" s="403">
        <f t="shared" si="152"/>
      </c>
      <c r="HS74" s="403">
        <f t="shared" si="153"/>
      </c>
      <c r="HT74" s="403">
        <f t="shared" si="154"/>
      </c>
      <c r="HU74" s="403">
        <f t="shared" si="155"/>
      </c>
      <c r="HV74" s="403">
        <f t="shared" si="156"/>
      </c>
      <c r="HW74" s="403">
        <f t="shared" si="157"/>
      </c>
      <c r="HX74" s="403">
        <f t="shared" si="158"/>
      </c>
      <c r="HY74" s="403">
        <f t="shared" si="159"/>
      </c>
      <c r="HZ74" s="403">
        <f t="shared" si="160"/>
      </c>
      <c r="IA74" s="403">
        <f t="shared" si="161"/>
      </c>
      <c r="IB74" s="403">
        <f t="shared" si="162"/>
      </c>
      <c r="IC74" s="403">
        <f t="shared" si="163"/>
      </c>
      <c r="ID74" s="403">
        <f t="shared" si="164"/>
      </c>
      <c r="IE74" s="403">
        <f t="shared" si="165"/>
      </c>
      <c r="IF74" s="403">
        <f t="shared" si="166"/>
      </c>
      <c r="IG74" s="403">
        <f t="shared" si="167"/>
      </c>
      <c r="IH74" s="403">
        <f t="shared" si="168"/>
      </c>
      <c r="II74" s="403">
        <f t="shared" si="169"/>
      </c>
      <c r="IJ74" s="403">
        <f>IF(CV74="","",CV74*$AA74)</f>
      </c>
      <c r="IK74" s="403" t="e">
        <f>IF(#REF!="","",#REF!*$AA74)</f>
        <v>#REF!</v>
      </c>
      <c r="IL74" s="403">
        <f t="shared" si="171"/>
      </c>
    </row>
    <row r="75" spans="2:256" s="411" customFormat="1" ht="12.75">
      <c r="B75" s="449"/>
      <c r="D75" s="773"/>
      <c r="E75" s="580"/>
      <c r="F75" s="581"/>
      <c r="G75" s="632"/>
      <c r="H75" s="632"/>
      <c r="I75" s="632"/>
      <c r="J75" s="633"/>
      <c r="K75" s="634"/>
      <c r="L75" s="634"/>
      <c r="M75" s="635"/>
      <c r="N75" s="635"/>
      <c r="O75" s="636"/>
      <c r="P75" s="636"/>
      <c r="Q75" s="636"/>
      <c r="R75" s="636"/>
      <c r="S75" s="636"/>
      <c r="T75" s="636"/>
      <c r="U75" s="636"/>
      <c r="V75" s="636"/>
      <c r="W75" s="636"/>
      <c r="X75" s="636"/>
      <c r="Y75" s="636"/>
      <c r="Z75" s="636"/>
      <c r="AA75" s="636"/>
      <c r="AB75" s="636"/>
      <c r="AC75" s="636"/>
      <c r="AD75" s="636"/>
      <c r="AE75" s="636"/>
      <c r="AF75" s="637"/>
      <c r="AG75" s="636"/>
      <c r="AH75" s="637"/>
      <c r="AI75" s="636"/>
      <c r="AJ75" s="637"/>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c r="CA75" s="636"/>
      <c r="CB75" s="636"/>
      <c r="CC75" s="636"/>
      <c r="CD75" s="636"/>
      <c r="CE75" s="636"/>
      <c r="CF75" s="636"/>
      <c r="CG75" s="636"/>
      <c r="CH75" s="636"/>
      <c r="CI75" s="636"/>
      <c r="CJ75" s="636"/>
      <c r="CK75" s="636"/>
      <c r="CL75" s="636"/>
      <c r="CM75" s="636"/>
      <c r="CN75" s="636"/>
      <c r="CO75" s="636"/>
      <c r="CP75" s="636"/>
      <c r="CQ75" s="636"/>
      <c r="CR75" s="638"/>
      <c r="CS75" s="636"/>
      <c r="CT75" s="636"/>
      <c r="CU75" s="638"/>
      <c r="CV75" s="636"/>
      <c r="CW75" s="636"/>
      <c r="CX75" s="636"/>
      <c r="CY75" s="744"/>
      <c r="CZ75" s="636"/>
      <c r="DA75" s="636"/>
      <c r="DB75" s="636"/>
      <c r="DC75" s="636"/>
      <c r="DD75" s="636"/>
      <c r="DE75" s="648"/>
      <c r="DF75" s="636"/>
      <c r="DG75" s="636"/>
      <c r="DH75" s="636"/>
      <c r="DI75" s="636"/>
      <c r="DJ75" s="636"/>
      <c r="DK75" s="636"/>
      <c r="DL75" s="636"/>
      <c r="DM75" s="636"/>
      <c r="DN75" s="636"/>
      <c r="DO75" s="636"/>
      <c r="DP75" s="636"/>
      <c r="DQ75" s="636"/>
      <c r="DR75" s="636"/>
      <c r="DS75" s="636"/>
      <c r="DT75" s="636"/>
      <c r="DU75" s="636"/>
      <c r="DV75" s="636"/>
      <c r="DW75" s="636"/>
      <c r="DX75" s="636"/>
      <c r="DY75" s="636"/>
      <c r="DZ75" s="636"/>
      <c r="EA75" s="636"/>
      <c r="EB75" s="636"/>
      <c r="EC75" s="636"/>
      <c r="ED75" s="636"/>
      <c r="EE75" s="636"/>
      <c r="EF75" s="636"/>
      <c r="EG75" s="636"/>
      <c r="EH75" s="636"/>
      <c r="EI75" s="636"/>
      <c r="EJ75" s="636"/>
      <c r="EK75" s="636"/>
      <c r="EL75" s="636"/>
      <c r="EM75" s="636"/>
      <c r="EN75" s="636"/>
      <c r="EO75" s="636"/>
      <c r="EP75" s="636"/>
      <c r="EQ75" s="636"/>
      <c r="ER75" s="636"/>
      <c r="ES75" s="636"/>
      <c r="ET75" s="636"/>
      <c r="EU75" s="636"/>
      <c r="EV75" s="636"/>
      <c r="EW75" s="636"/>
      <c r="EX75" s="636"/>
      <c r="EY75" s="636"/>
      <c r="EZ75" s="636"/>
      <c r="FA75" s="636"/>
      <c r="FB75" s="636"/>
      <c r="FC75" s="636"/>
      <c r="FD75" s="636"/>
      <c r="FE75" s="636"/>
      <c r="FF75" s="636"/>
      <c r="FG75" s="636"/>
      <c r="FH75" s="636"/>
      <c r="FI75" s="636"/>
      <c r="FJ75" s="636"/>
      <c r="FK75" s="636"/>
      <c r="FL75" s="636"/>
      <c r="FM75" s="636"/>
      <c r="FN75" s="636"/>
      <c r="FO75" s="636"/>
      <c r="FP75" s="636"/>
      <c r="FQ75" s="636"/>
      <c r="FR75" s="636"/>
      <c r="FS75" s="636"/>
      <c r="FT75" s="636"/>
      <c r="FU75" s="636"/>
      <c r="FV75" s="636"/>
      <c r="FW75" s="636"/>
      <c r="FX75" s="636"/>
      <c r="FY75" s="636"/>
      <c r="FZ75" s="636"/>
      <c r="GA75" s="636"/>
      <c r="GB75" s="632"/>
      <c r="GC75" s="582"/>
      <c r="GD75" s="582"/>
      <c r="GE75" s="581"/>
      <c r="GF75" s="581"/>
      <c r="GG75" s="581"/>
      <c r="GH75" s="581"/>
      <c r="GI75" s="581"/>
      <c r="GJ75" s="581"/>
      <c r="GK75" s="581"/>
      <c r="GL75" s="581"/>
      <c r="GM75" s="581"/>
      <c r="GN75" s="581"/>
      <c r="GO75" s="581"/>
      <c r="GP75" s="581"/>
      <c r="GQ75" s="581"/>
      <c r="GR75" s="581"/>
      <c r="GS75" s="581"/>
      <c r="GT75" s="581"/>
      <c r="GU75" s="581"/>
      <c r="GV75" s="581"/>
      <c r="GW75" s="581"/>
      <c r="GX75" s="581"/>
      <c r="GY75" s="581"/>
      <c r="GZ75" s="581"/>
      <c r="HA75" s="581"/>
      <c r="HB75" s="581"/>
      <c r="HC75" s="581"/>
      <c r="HD75" s="581"/>
      <c r="HE75" s="581"/>
      <c r="HF75" s="581"/>
      <c r="HG75" s="581"/>
      <c r="HH75" s="581"/>
      <c r="HI75" s="581"/>
      <c r="HJ75" s="581"/>
      <c r="HK75" s="581"/>
      <c r="HL75" s="581"/>
      <c r="HM75" s="581"/>
      <c r="HN75" s="581"/>
      <c r="HO75" s="581"/>
      <c r="HP75" s="581"/>
      <c r="HQ75" s="581"/>
      <c r="HR75" s="581"/>
      <c r="HS75" s="581"/>
      <c r="HT75" s="581"/>
      <c r="HU75" s="581"/>
      <c r="HV75" s="581"/>
      <c r="HW75" s="581"/>
      <c r="HX75" s="581"/>
      <c r="HY75" s="581"/>
      <c r="HZ75" s="581"/>
      <c r="IA75" s="581"/>
      <c r="IB75" s="581"/>
      <c r="IC75" s="581"/>
      <c r="ID75" s="581"/>
      <c r="IE75" s="581"/>
      <c r="IF75" s="581"/>
      <c r="IG75" s="581"/>
      <c r="IH75" s="581"/>
      <c r="II75" s="581"/>
      <c r="IJ75" s="581"/>
      <c r="IK75" s="581"/>
      <c r="IL75" s="581"/>
      <c r="IM75" s="582"/>
      <c r="IN75" s="582"/>
      <c r="IO75" s="582"/>
      <c r="IP75" s="257"/>
      <c r="IQ75" s="257"/>
      <c r="IR75" s="257"/>
      <c r="IS75" s="257"/>
      <c r="IT75" s="257"/>
      <c r="IU75" s="257"/>
      <c r="IV75" s="257"/>
    </row>
    <row r="76" spans="7:185" ht="12.75">
      <c r="G76" s="617"/>
      <c r="H76" s="617"/>
      <c r="I76" s="617"/>
      <c r="J76" s="617"/>
      <c r="K76" s="617"/>
      <c r="L76" s="617"/>
      <c r="M76" s="617"/>
      <c r="N76" s="617"/>
      <c r="O76" s="617"/>
      <c r="P76" s="639"/>
      <c r="Q76" s="617"/>
      <c r="R76" s="617"/>
      <c r="S76" s="617"/>
      <c r="T76" s="639"/>
      <c r="U76" s="617"/>
      <c r="V76" s="617"/>
      <c r="W76" s="617"/>
      <c r="X76" s="639"/>
      <c r="Y76" s="617"/>
      <c r="Z76" s="617"/>
      <c r="AA76" s="617"/>
      <c r="AB76" s="732"/>
      <c r="AC76" s="732"/>
      <c r="AD76" s="732"/>
      <c r="AE76" s="617"/>
      <c r="AF76" s="640"/>
      <c r="AG76" s="617"/>
      <c r="AH76" s="640"/>
      <c r="AI76" s="617"/>
      <c r="AJ76" s="640"/>
      <c r="AK76" s="617"/>
      <c r="AL76" s="639"/>
      <c r="AM76" s="615"/>
      <c r="AN76" s="615"/>
      <c r="AO76" s="615"/>
      <c r="AP76" s="615"/>
      <c r="AQ76" s="615"/>
      <c r="AR76" s="615"/>
      <c r="AS76" s="615"/>
      <c r="AT76" s="615"/>
      <c r="AU76" s="615"/>
      <c r="AV76" s="615"/>
      <c r="AW76" s="615"/>
      <c r="AX76" s="615"/>
      <c r="AY76" s="615"/>
      <c r="AZ76" s="615"/>
      <c r="BA76" s="615"/>
      <c r="BB76" s="615"/>
      <c r="BC76" s="615"/>
      <c r="BD76" s="615"/>
      <c r="BE76" s="539"/>
      <c r="BF76" s="639"/>
      <c r="BG76" s="617"/>
      <c r="BH76" s="617"/>
      <c r="BI76" s="617"/>
      <c r="BJ76" s="617"/>
      <c r="BK76" s="617"/>
      <c r="BL76" s="617"/>
      <c r="BM76" s="617"/>
      <c r="BN76" s="617"/>
      <c r="BO76" s="617"/>
      <c r="BP76" s="617"/>
      <c r="BQ76" s="639"/>
      <c r="BR76" s="617"/>
      <c r="BS76" s="617"/>
      <c r="BT76" s="617"/>
      <c r="BU76" s="617"/>
      <c r="BV76" s="617"/>
      <c r="BW76" s="617"/>
      <c r="BX76" s="617"/>
      <c r="BY76" s="617"/>
      <c r="BZ76" s="617"/>
      <c r="CA76" s="617"/>
      <c r="CB76" s="617"/>
      <c r="CC76" s="617"/>
      <c r="CD76" s="617"/>
      <c r="CE76" s="617"/>
      <c r="CF76" s="617"/>
      <c r="CG76" s="639"/>
      <c r="CH76" s="617"/>
      <c r="CI76" s="617"/>
      <c r="CJ76" s="617"/>
      <c r="CK76" s="617"/>
      <c r="CL76" s="639"/>
      <c r="CM76" s="617"/>
      <c r="CN76" s="617"/>
      <c r="CO76" s="617"/>
      <c r="CP76" s="617"/>
      <c r="CQ76" s="617"/>
      <c r="CR76" s="641"/>
      <c r="CS76" s="617"/>
      <c r="CT76" s="617"/>
      <c r="CU76" s="641"/>
      <c r="CV76" s="617"/>
      <c r="CW76" s="639"/>
      <c r="CX76" s="617"/>
      <c r="CY76" s="745"/>
      <c r="CZ76" s="617"/>
      <c r="DA76" s="617"/>
      <c r="DB76" s="639"/>
      <c r="DC76" s="617"/>
      <c r="DD76" s="617"/>
      <c r="DE76" s="649"/>
      <c r="DF76" s="617"/>
      <c r="DG76" s="617"/>
      <c r="DH76" s="617"/>
      <c r="DI76" s="617"/>
      <c r="DJ76" s="617"/>
      <c r="DK76" s="617"/>
      <c r="DL76" s="617"/>
      <c r="DM76" s="617"/>
      <c r="DN76" s="617"/>
      <c r="DO76" s="617"/>
      <c r="DP76" s="617"/>
      <c r="DQ76" s="617"/>
      <c r="DR76" s="617"/>
      <c r="DS76" s="617"/>
      <c r="DT76" s="617"/>
      <c r="DU76" s="639"/>
      <c r="DV76" s="617"/>
      <c r="DW76" s="617"/>
      <c r="DX76" s="617"/>
      <c r="DY76" s="617"/>
      <c r="DZ76" s="617"/>
      <c r="EA76" s="617"/>
      <c r="EB76" s="617"/>
      <c r="EC76" s="617"/>
      <c r="ED76" s="617"/>
      <c r="EE76" s="617"/>
      <c r="EF76" s="617"/>
      <c r="EG76" s="617"/>
      <c r="EH76" s="617"/>
      <c r="EI76" s="617"/>
      <c r="EJ76" s="617"/>
      <c r="EK76" s="617"/>
      <c r="EL76" s="617"/>
      <c r="EM76" s="617"/>
      <c r="EN76" s="617"/>
      <c r="EO76" s="617"/>
      <c r="EP76" s="617"/>
      <c r="EQ76" s="617"/>
      <c r="ER76" s="617"/>
      <c r="ES76" s="617"/>
      <c r="ET76" s="617"/>
      <c r="EU76" s="617"/>
      <c r="EV76" s="617"/>
      <c r="EW76" s="617"/>
      <c r="EX76" s="617"/>
      <c r="EY76" s="617"/>
      <c r="EZ76" s="617"/>
      <c r="FA76" s="617"/>
      <c r="FB76" s="617"/>
      <c r="FC76" s="617"/>
      <c r="FD76" s="617"/>
      <c r="FE76" s="617"/>
      <c r="FF76" s="617"/>
      <c r="FG76" s="617"/>
      <c r="FH76" s="617"/>
      <c r="FI76" s="617"/>
      <c r="FJ76" s="617"/>
      <c r="FK76" s="617"/>
      <c r="FL76" s="617"/>
      <c r="FM76" s="617"/>
      <c r="FN76" s="617"/>
      <c r="FO76" s="617"/>
      <c r="FP76" s="617"/>
      <c r="FQ76" s="617"/>
      <c r="FR76" s="617"/>
      <c r="FS76" s="617"/>
      <c r="FT76" s="617"/>
      <c r="FU76" s="617"/>
      <c r="FV76" s="639"/>
      <c r="FW76" s="732"/>
      <c r="FX76" s="732"/>
      <c r="FY76" s="617"/>
      <c r="FZ76" s="617"/>
      <c r="GA76" s="639"/>
      <c r="GB76" s="617"/>
      <c r="GC76" s="265"/>
    </row>
    <row r="77" spans="17:185" ht="12.75">
      <c r="Q77" s="257"/>
      <c r="R77" s="257"/>
      <c r="S77" s="257"/>
      <c r="U77" s="257"/>
      <c r="V77" s="257"/>
      <c r="W77" s="257"/>
      <c r="Y77" s="257"/>
      <c r="AM77" s="187"/>
      <c r="AN77" s="187"/>
      <c r="AO77" s="187"/>
      <c r="AP77" s="187"/>
      <c r="AQ77" s="187"/>
      <c r="AR77" s="187"/>
      <c r="AS77" s="187"/>
      <c r="AT77" s="187"/>
      <c r="AU77" s="187"/>
      <c r="AV77" s="187"/>
      <c r="AW77" s="187"/>
      <c r="AX77" s="187"/>
      <c r="AY77" s="187"/>
      <c r="AZ77" s="187"/>
      <c r="BA77" s="187"/>
      <c r="BB77" s="187"/>
      <c r="BC77" s="187"/>
      <c r="BD77" s="187"/>
      <c r="GC77" s="265"/>
    </row>
    <row r="78" spans="17:56" ht="12.75">
      <c r="Q78" s="257"/>
      <c r="R78" s="257"/>
      <c r="S78" s="257"/>
      <c r="U78" s="257"/>
      <c r="V78" s="257"/>
      <c r="W78" s="257"/>
      <c r="Y78" s="257"/>
      <c r="AM78" s="187"/>
      <c r="AN78" s="187"/>
      <c r="AO78" s="187"/>
      <c r="AP78" s="187"/>
      <c r="AQ78" s="187"/>
      <c r="AR78" s="187"/>
      <c r="AS78" s="187"/>
      <c r="AT78" s="187"/>
      <c r="AU78" s="187"/>
      <c r="AV78" s="187"/>
      <c r="AW78" s="187"/>
      <c r="AX78" s="187"/>
      <c r="AY78" s="187"/>
      <c r="AZ78" s="187"/>
      <c r="BA78" s="187"/>
      <c r="BB78" s="187"/>
      <c r="BC78" s="187"/>
      <c r="BD78" s="187"/>
    </row>
    <row r="79" spans="17:56" ht="12.75">
      <c r="Q79" s="257"/>
      <c r="R79" s="257"/>
      <c r="S79" s="257"/>
      <c r="U79" s="257"/>
      <c r="V79" s="257"/>
      <c r="W79" s="257"/>
      <c r="Y79" s="257"/>
      <c r="AM79" s="187"/>
      <c r="AN79" s="187"/>
      <c r="AO79" s="187"/>
      <c r="AP79" s="187"/>
      <c r="AQ79" s="187"/>
      <c r="AR79" s="187"/>
      <c r="AS79" s="187"/>
      <c r="AT79" s="187"/>
      <c r="AU79" s="187"/>
      <c r="AV79" s="187"/>
      <c r="AW79" s="187"/>
      <c r="AX79" s="187"/>
      <c r="AY79" s="187"/>
      <c r="AZ79" s="187"/>
      <c r="BA79" s="187"/>
      <c r="BB79" s="187"/>
      <c r="BC79" s="187"/>
      <c r="BD79" s="187"/>
    </row>
    <row r="80" spans="17:56" ht="12.75">
      <c r="Q80" s="257"/>
      <c r="R80" s="257"/>
      <c r="S80" s="257"/>
      <c r="U80" s="257"/>
      <c r="V80" s="257"/>
      <c r="W80" s="257"/>
      <c r="Y80" s="257"/>
      <c r="AM80" s="187"/>
      <c r="AN80" s="187"/>
      <c r="AO80" s="187"/>
      <c r="AP80" s="187"/>
      <c r="AQ80" s="187"/>
      <c r="AR80" s="187"/>
      <c r="AS80" s="187"/>
      <c r="AT80" s="187"/>
      <c r="AU80" s="187"/>
      <c r="AV80" s="187"/>
      <c r="AW80" s="187"/>
      <c r="AX80" s="187"/>
      <c r="AY80" s="187"/>
      <c r="AZ80" s="187"/>
      <c r="BA80" s="187"/>
      <c r="BB80" s="187"/>
      <c r="BC80" s="187"/>
      <c r="BD80" s="187"/>
    </row>
    <row r="81" spans="17:56" ht="12.75">
      <c r="Q81" s="257"/>
      <c r="R81" s="257"/>
      <c r="S81" s="257"/>
      <c r="U81" s="257"/>
      <c r="V81" s="257"/>
      <c r="W81" s="257"/>
      <c r="Y81" s="257"/>
      <c r="AM81" s="187"/>
      <c r="AN81" s="187"/>
      <c r="AO81" s="187"/>
      <c r="AP81" s="187"/>
      <c r="AQ81" s="187"/>
      <c r="AR81" s="187"/>
      <c r="AS81" s="187"/>
      <c r="AT81" s="187"/>
      <c r="AU81" s="187"/>
      <c r="AV81" s="187"/>
      <c r="AW81" s="187"/>
      <c r="AX81" s="187"/>
      <c r="AY81" s="187"/>
      <c r="AZ81" s="187"/>
      <c r="BA81" s="187"/>
      <c r="BB81" s="187"/>
      <c r="BC81" s="187"/>
      <c r="BD81" s="187"/>
    </row>
    <row r="82" spans="17:56" ht="12.75">
      <c r="Q82" s="257"/>
      <c r="R82" s="257"/>
      <c r="S82" s="257"/>
      <c r="U82" s="257"/>
      <c r="V82" s="257"/>
      <c r="W82" s="257"/>
      <c r="Y82" s="257"/>
      <c r="AM82" s="187"/>
      <c r="AN82" s="187"/>
      <c r="AO82" s="187"/>
      <c r="AP82" s="187"/>
      <c r="AQ82" s="187"/>
      <c r="AR82" s="187"/>
      <c r="AS82" s="187"/>
      <c r="AT82" s="187"/>
      <c r="AU82" s="187"/>
      <c r="AV82" s="187"/>
      <c r="AW82" s="187"/>
      <c r="AX82" s="187"/>
      <c r="AY82" s="187"/>
      <c r="AZ82" s="187"/>
      <c r="BA82" s="187"/>
      <c r="BB82" s="187"/>
      <c r="BC82" s="187"/>
      <c r="BD82" s="187"/>
    </row>
    <row r="83" spans="17:56" ht="12.75">
      <c r="Q83" s="257"/>
      <c r="R83" s="257"/>
      <c r="S83" s="257"/>
      <c r="U83" s="257"/>
      <c r="V83" s="257"/>
      <c r="W83" s="257"/>
      <c r="Y83" s="257"/>
      <c r="AM83" s="187"/>
      <c r="AN83" s="187"/>
      <c r="AO83" s="187"/>
      <c r="AP83" s="187"/>
      <c r="AQ83" s="187"/>
      <c r="AR83" s="187"/>
      <c r="AS83" s="187"/>
      <c r="AT83" s="187"/>
      <c r="AU83" s="187"/>
      <c r="AV83" s="187"/>
      <c r="AW83" s="187"/>
      <c r="AX83" s="187"/>
      <c r="AY83" s="187"/>
      <c r="AZ83" s="187"/>
      <c r="BA83" s="187"/>
      <c r="BB83" s="187"/>
      <c r="BC83" s="187"/>
      <c r="BD83" s="187"/>
    </row>
    <row r="84" spans="17:56" ht="12.75">
      <c r="Q84" s="257"/>
      <c r="R84" s="257"/>
      <c r="S84" s="257"/>
      <c r="U84" s="257"/>
      <c r="V84" s="257"/>
      <c r="W84" s="257"/>
      <c r="Y84" s="257"/>
      <c r="AM84" s="187"/>
      <c r="AN84" s="187"/>
      <c r="AO84" s="187"/>
      <c r="AP84" s="187"/>
      <c r="AQ84" s="187"/>
      <c r="AR84" s="187"/>
      <c r="AS84" s="187"/>
      <c r="AT84" s="187"/>
      <c r="AU84" s="187"/>
      <c r="AV84" s="187"/>
      <c r="AW84" s="187"/>
      <c r="AX84" s="187"/>
      <c r="AY84" s="187"/>
      <c r="AZ84" s="187"/>
      <c r="BA84" s="187"/>
      <c r="BB84" s="187"/>
      <c r="BC84" s="187"/>
      <c r="BD84" s="187"/>
    </row>
    <row r="85" spans="17:56" ht="12.75">
      <c r="Q85" s="257"/>
      <c r="R85" s="257"/>
      <c r="S85" s="257"/>
      <c r="U85" s="257"/>
      <c r="V85" s="257"/>
      <c r="W85" s="257"/>
      <c r="Y85" s="257"/>
      <c r="AM85" s="187"/>
      <c r="AN85" s="187"/>
      <c r="AO85" s="187"/>
      <c r="AP85" s="187"/>
      <c r="AQ85" s="187"/>
      <c r="AR85" s="187"/>
      <c r="AS85" s="187"/>
      <c r="AT85" s="187"/>
      <c r="AU85" s="187"/>
      <c r="AV85" s="187"/>
      <c r="AW85" s="187"/>
      <c r="AX85" s="187"/>
      <c r="AY85" s="187"/>
      <c r="AZ85" s="187"/>
      <c r="BA85" s="187"/>
      <c r="BB85" s="187"/>
      <c r="BC85" s="187"/>
      <c r="BD85" s="187"/>
    </row>
    <row r="86" spans="17:56" ht="12.75">
      <c r="Q86" s="257"/>
      <c r="R86" s="257"/>
      <c r="S86" s="257"/>
      <c r="U86" s="257"/>
      <c r="V86" s="257"/>
      <c r="W86" s="257"/>
      <c r="Y86" s="257"/>
      <c r="AM86" s="187"/>
      <c r="AN86" s="187"/>
      <c r="AO86" s="187"/>
      <c r="AP86" s="187"/>
      <c r="AQ86" s="187"/>
      <c r="AR86" s="187"/>
      <c r="AS86" s="187"/>
      <c r="AT86" s="187"/>
      <c r="AU86" s="187"/>
      <c r="AV86" s="187"/>
      <c r="AW86" s="187"/>
      <c r="AX86" s="187"/>
      <c r="AY86" s="187"/>
      <c r="AZ86" s="187"/>
      <c r="BA86" s="187"/>
      <c r="BB86" s="187"/>
      <c r="BC86" s="187"/>
      <c r="BD86" s="187"/>
    </row>
    <row r="87" spans="17:56" ht="12.75">
      <c r="Q87" s="257"/>
      <c r="R87" s="257"/>
      <c r="S87" s="257"/>
      <c r="U87" s="257"/>
      <c r="V87" s="257"/>
      <c r="W87" s="257"/>
      <c r="Y87" s="257"/>
      <c r="AM87" s="187"/>
      <c r="AN87" s="187"/>
      <c r="AO87" s="187"/>
      <c r="AP87" s="187"/>
      <c r="AQ87" s="187"/>
      <c r="AR87" s="187"/>
      <c r="AS87" s="187"/>
      <c r="AT87" s="187"/>
      <c r="AU87" s="187"/>
      <c r="AV87" s="187"/>
      <c r="AW87" s="187"/>
      <c r="AX87" s="187"/>
      <c r="AY87" s="187"/>
      <c r="AZ87" s="187"/>
      <c r="BA87" s="187"/>
      <c r="BB87" s="187"/>
      <c r="BC87" s="187"/>
      <c r="BD87" s="187"/>
    </row>
    <row r="88" spans="17:56" ht="12.75">
      <c r="Q88" s="257"/>
      <c r="R88" s="257"/>
      <c r="S88" s="257"/>
      <c r="U88" s="257"/>
      <c r="V88" s="257"/>
      <c r="W88" s="257"/>
      <c r="Y88" s="257"/>
      <c r="AM88" s="187"/>
      <c r="AN88" s="187"/>
      <c r="AO88" s="187"/>
      <c r="AP88" s="187"/>
      <c r="AQ88" s="187"/>
      <c r="AR88" s="187"/>
      <c r="AS88" s="187"/>
      <c r="AT88" s="187"/>
      <c r="AU88" s="187"/>
      <c r="AV88" s="187"/>
      <c r="AW88" s="187"/>
      <c r="AX88" s="187"/>
      <c r="AY88" s="187"/>
      <c r="AZ88" s="187"/>
      <c r="BA88" s="187"/>
      <c r="BB88" s="187"/>
      <c r="BC88" s="187"/>
      <c r="BD88" s="187"/>
    </row>
    <row r="89" spans="17:56" ht="12.75">
      <c r="Q89" s="257"/>
      <c r="R89" s="257"/>
      <c r="S89" s="257"/>
      <c r="U89" s="257"/>
      <c r="V89" s="257"/>
      <c r="W89" s="257"/>
      <c r="Y89" s="257"/>
      <c r="AM89" s="187"/>
      <c r="AN89" s="187"/>
      <c r="AO89" s="187"/>
      <c r="AP89" s="187"/>
      <c r="AQ89" s="187"/>
      <c r="AR89" s="187"/>
      <c r="AS89" s="187"/>
      <c r="AT89" s="187"/>
      <c r="AU89" s="187"/>
      <c r="AV89" s="187"/>
      <c r="AW89" s="187"/>
      <c r="AX89" s="187"/>
      <c r="AY89" s="187"/>
      <c r="AZ89" s="187"/>
      <c r="BA89" s="187"/>
      <c r="BB89" s="187"/>
      <c r="BC89" s="187"/>
      <c r="BD89" s="187"/>
    </row>
    <row r="90" spans="17:56" ht="12.75">
      <c r="Q90" s="257"/>
      <c r="R90" s="257"/>
      <c r="S90" s="257"/>
      <c r="U90" s="257"/>
      <c r="V90" s="257"/>
      <c r="W90" s="257"/>
      <c r="Y90" s="257"/>
      <c r="AM90" s="187"/>
      <c r="AN90" s="187"/>
      <c r="AO90" s="187"/>
      <c r="AP90" s="187"/>
      <c r="AQ90" s="187"/>
      <c r="AR90" s="187"/>
      <c r="AS90" s="187"/>
      <c r="AT90" s="187"/>
      <c r="AU90" s="187"/>
      <c r="AV90" s="187"/>
      <c r="AW90" s="187"/>
      <c r="AX90" s="187"/>
      <c r="AY90" s="187"/>
      <c r="AZ90" s="187"/>
      <c r="BA90" s="187"/>
      <c r="BB90" s="187"/>
      <c r="BC90" s="187"/>
      <c r="BD90" s="187"/>
    </row>
    <row r="91" spans="17:25" ht="12.75">
      <c r="Q91" s="257"/>
      <c r="R91" s="257"/>
      <c r="S91" s="257"/>
      <c r="U91" s="257"/>
      <c r="V91" s="257"/>
      <c r="W91" s="257"/>
      <c r="Y91" s="257"/>
    </row>
    <row r="92" spans="17:25" ht="12.75">
      <c r="Q92" s="257"/>
      <c r="R92" s="257"/>
      <c r="S92" s="257"/>
      <c r="U92" s="257"/>
      <c r="V92" s="257"/>
      <c r="W92" s="257"/>
      <c r="Y92" s="257"/>
    </row>
    <row r="93" spans="17:25" ht="12.75">
      <c r="Q93" s="257"/>
      <c r="R93" s="257"/>
      <c r="S93" s="257"/>
      <c r="U93" s="257"/>
      <c r="V93" s="257"/>
      <c r="W93" s="257"/>
      <c r="Y93" s="257"/>
    </row>
    <row r="94" spans="17:25" ht="12.75">
      <c r="Q94" s="257"/>
      <c r="R94" s="257"/>
      <c r="S94" s="257"/>
      <c r="U94" s="257"/>
      <c r="V94" s="257"/>
      <c r="W94" s="257"/>
      <c r="Y94" s="257"/>
    </row>
    <row r="95" spans="17:25" ht="12.75">
      <c r="Q95" s="257"/>
      <c r="R95" s="257"/>
      <c r="S95" s="257"/>
      <c r="U95" s="257"/>
      <c r="V95" s="257"/>
      <c r="W95" s="257"/>
      <c r="Y95" s="257"/>
    </row>
    <row r="96" spans="17:25" ht="12.75">
      <c r="Q96" s="257"/>
      <c r="R96" s="257"/>
      <c r="S96" s="257"/>
      <c r="U96" s="257"/>
      <c r="V96" s="257"/>
      <c r="W96" s="257"/>
      <c r="Y96" s="257"/>
    </row>
    <row r="97" spans="17:25" ht="12.75">
      <c r="Q97" s="257"/>
      <c r="R97" s="257"/>
      <c r="S97" s="257"/>
      <c r="U97" s="257"/>
      <c r="V97" s="257"/>
      <c r="W97" s="257"/>
      <c r="Y97" s="257"/>
    </row>
    <row r="98" spans="17:25" ht="12.75">
      <c r="Q98" s="257"/>
      <c r="R98" s="257"/>
      <c r="S98" s="257"/>
      <c r="U98" s="257"/>
      <c r="V98" s="257"/>
      <c r="W98" s="257"/>
      <c r="Y98" s="257"/>
    </row>
    <row r="99" spans="17:25" ht="12.75">
      <c r="Q99" s="257"/>
      <c r="R99" s="257"/>
      <c r="S99" s="257"/>
      <c r="U99" s="257"/>
      <c r="V99" s="257"/>
      <c r="W99" s="257"/>
      <c r="Y99" s="257"/>
    </row>
    <row r="100" spans="17:25" ht="12.75">
      <c r="Q100" s="257"/>
      <c r="R100" s="257"/>
      <c r="S100" s="257"/>
      <c r="U100" s="257"/>
      <c r="V100" s="257"/>
      <c r="W100" s="257"/>
      <c r="Y100" s="257"/>
    </row>
    <row r="101" spans="17:25" ht="12.75">
      <c r="Q101" s="257"/>
      <c r="R101" s="257"/>
      <c r="S101" s="257"/>
      <c r="U101" s="257"/>
      <c r="V101" s="257"/>
      <c r="W101" s="257"/>
      <c r="Y101" s="257"/>
    </row>
    <row r="102" spans="17:25" ht="12.75">
      <c r="Q102" s="257"/>
      <c r="R102" s="257"/>
      <c r="S102" s="257"/>
      <c r="U102" s="257"/>
      <c r="V102" s="257"/>
      <c r="W102" s="257"/>
      <c r="Y102" s="257"/>
    </row>
    <row r="103" spans="17:25" ht="12.75">
      <c r="Q103" s="257"/>
      <c r="R103" s="257"/>
      <c r="S103" s="257"/>
      <c r="U103" s="257"/>
      <c r="V103" s="257"/>
      <c r="W103" s="257"/>
      <c r="Y103" s="257"/>
    </row>
    <row r="104" spans="17:25" ht="12.75">
      <c r="Q104" s="257"/>
      <c r="R104" s="257"/>
      <c r="S104" s="257"/>
      <c r="U104" s="257"/>
      <c r="V104" s="257"/>
      <c r="W104" s="257"/>
      <c r="Y104" s="257"/>
    </row>
    <row r="105" spans="17:25" ht="12.75">
      <c r="Q105" s="257"/>
      <c r="R105" s="257"/>
      <c r="S105" s="257"/>
      <c r="U105" s="257"/>
      <c r="V105" s="257"/>
      <c r="W105" s="257"/>
      <c r="Y105" s="257"/>
    </row>
    <row r="106" spans="17:25" ht="12.75">
      <c r="Q106" s="257"/>
      <c r="R106" s="257"/>
      <c r="S106" s="257"/>
      <c r="U106" s="257"/>
      <c r="V106" s="257"/>
      <c r="W106" s="257"/>
      <c r="Y106" s="257"/>
    </row>
    <row r="107" spans="75:77" ht="12.75">
      <c r="BW107" s="257">
        <f>SUM(BW102:BW106)</f>
        <v>0</v>
      </c>
      <c r="BX107" s="257">
        <f>SUM(BX102:BX106)</f>
        <v>0</v>
      </c>
      <c r="BY107" s="257">
        <f>1-BX107</f>
        <v>1</v>
      </c>
    </row>
  </sheetData>
  <sheetProtection/>
  <mergeCells count="18">
    <mergeCell ref="GF9:GX9"/>
    <mergeCell ref="GZ9:HH9"/>
    <mergeCell ref="HJ9:HW9"/>
    <mergeCell ref="HY9:IB9"/>
    <mergeCell ref="ID9:IJ9"/>
    <mergeCell ref="U9:W9"/>
    <mergeCell ref="BR9:CF9"/>
    <mergeCell ref="CH9:CK9"/>
    <mergeCell ref="CM9:CV9"/>
    <mergeCell ref="DC9:DT9"/>
    <mergeCell ref="CX9:DA9"/>
    <mergeCell ref="DV9:FZ9"/>
    <mergeCell ref="D9:E9"/>
    <mergeCell ref="G9:O9"/>
    <mergeCell ref="Q9:S9"/>
    <mergeCell ref="Y9:AK9"/>
    <mergeCell ref="AM9:BE9"/>
    <mergeCell ref="BG9:BP9"/>
  </mergeCells>
  <printOptions/>
  <pageMargins left="0.25" right="0.25" top="0.25" bottom="0.25" header="0.25" footer="0.25"/>
  <pageSetup fitToHeight="3" fitToWidth="5" horizontalDpi="600" verticalDpi="600" orientation="landscape" scale="63" r:id="rId3"/>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C3:W36"/>
  <sheetViews>
    <sheetView showGridLines="0" zoomScale="85" zoomScaleNormal="85" zoomScalePageLayoutView="0" workbookViewId="0" topLeftCell="A1">
      <selection activeCell="N24" sqref="N24"/>
    </sheetView>
  </sheetViews>
  <sheetFormatPr defaultColWidth="9.140625" defaultRowHeight="12.75"/>
  <cols>
    <col min="1" max="1" width="3.57421875" style="952" customWidth="1"/>
    <col min="2" max="2" width="1.28515625" style="952" customWidth="1"/>
    <col min="3" max="3" width="20.421875" style="1061" customWidth="1"/>
    <col min="4" max="4" width="1.28515625" style="952" customWidth="1"/>
    <col min="5" max="5" width="10.421875" style="952" customWidth="1"/>
    <col min="6" max="6" width="8.28125" style="952" customWidth="1"/>
    <col min="7" max="7" width="5.7109375" style="952" customWidth="1"/>
    <col min="8" max="8" width="1.28515625" style="1062" customWidth="1"/>
    <col min="9" max="9" width="10.28125" style="1063" customWidth="1"/>
    <col min="10" max="10" width="9.421875" style="1063" customWidth="1"/>
    <col min="11" max="11" width="7.28125" style="1063" customWidth="1"/>
    <col min="12" max="12" width="1.28515625" style="1064" customWidth="1"/>
    <col min="13" max="13" width="9.421875" style="952" customWidth="1"/>
    <col min="14" max="14" width="7.7109375" style="952" customWidth="1"/>
    <col min="15" max="15" width="9.7109375" style="952" customWidth="1"/>
    <col min="16" max="16" width="1.28515625" style="952" customWidth="1"/>
    <col min="17" max="17" width="7.28125" style="952" customWidth="1"/>
    <col min="18" max="18" width="6.7109375" style="952" customWidth="1"/>
    <col min="19" max="19" width="8.8515625" style="952" customWidth="1"/>
    <col min="20" max="21" width="9.7109375" style="952" customWidth="1"/>
    <col min="22" max="16384" width="8.8515625" style="952" customWidth="1"/>
  </cols>
  <sheetData>
    <row r="2" ht="13.5" thickBot="1"/>
    <row r="3" spans="3:21" s="1065" customFormat="1" ht="39.75" customHeight="1" thickBot="1">
      <c r="C3" s="1131" t="s">
        <v>1127</v>
      </c>
      <c r="E3" s="1066" t="s">
        <v>1128</v>
      </c>
      <c r="F3" s="1067" t="s">
        <v>1129</v>
      </c>
      <c r="G3" s="1068" t="s">
        <v>1130</v>
      </c>
      <c r="H3" s="1069"/>
      <c r="I3" s="1070" t="s">
        <v>1131</v>
      </c>
      <c r="J3" s="1071" t="s">
        <v>1129</v>
      </c>
      <c r="K3" s="1072" t="s">
        <v>1130</v>
      </c>
      <c r="L3" s="1073"/>
      <c r="M3" s="1132" t="s">
        <v>1148</v>
      </c>
      <c r="N3" s="1133" t="s">
        <v>1129</v>
      </c>
      <c r="O3" s="1134" t="s">
        <v>1130</v>
      </c>
      <c r="Q3" s="1135" t="s">
        <v>1149</v>
      </c>
      <c r="R3" s="1134" t="s">
        <v>1130</v>
      </c>
      <c r="T3" s="1074" t="s">
        <v>1132</v>
      </c>
      <c r="U3" s="1075" t="s">
        <v>368</v>
      </c>
    </row>
    <row r="4" spans="3:21" ht="3.75" customHeight="1">
      <c r="C4" s="1076"/>
      <c r="E4" s="1061"/>
      <c r="F4" s="962"/>
      <c r="G4" s="1077"/>
      <c r="H4" s="1078"/>
      <c r="I4" s="1079"/>
      <c r="J4" s="1080"/>
      <c r="K4" s="1080"/>
      <c r="L4" s="1081"/>
      <c r="M4" s="1079"/>
      <c r="N4" s="1080"/>
      <c r="O4" s="1080"/>
      <c r="P4" s="1065"/>
      <c r="Q4" s="1080"/>
      <c r="R4" s="1080"/>
      <c r="T4" s="1082"/>
      <c r="U4" s="1082"/>
    </row>
    <row r="5" spans="3:21" ht="19.5" customHeight="1">
      <c r="C5" s="1083" t="s">
        <v>1133</v>
      </c>
      <c r="E5" s="1084">
        <v>26677.24</v>
      </c>
      <c r="F5" s="1085">
        <f>+E5/E$14</f>
        <v>0.3609232799035851</v>
      </c>
      <c r="G5" s="1086">
        <f>RANK(E5,E$5:E$12)</f>
        <v>1</v>
      </c>
      <c r="H5" s="1087"/>
      <c r="I5" s="1088">
        <f>+U5+T5</f>
        <v>9537.75</v>
      </c>
      <c r="J5" s="1089">
        <f>+I5/I$14</f>
        <v>0.3116034997995662</v>
      </c>
      <c r="K5" s="1090">
        <f>RANK(I5,I$5:I$12)</f>
        <v>2</v>
      </c>
      <c r="L5" s="1091"/>
      <c r="M5" s="1136">
        <f>+E5-I5</f>
        <v>17139.49</v>
      </c>
      <c r="N5" s="1137">
        <f>+M5/M$14</f>
        <v>0.39578300747230066</v>
      </c>
      <c r="O5" s="1086">
        <f>RANK(M5,M$5:M$12)</f>
        <v>1</v>
      </c>
      <c r="P5" s="1065"/>
      <c r="Q5" s="1137">
        <f>+M5/E5</f>
        <v>0.642476133213181</v>
      </c>
      <c r="R5" s="1138">
        <f>RANK(Q5,Q$5:Q$12)</f>
        <v>3</v>
      </c>
      <c r="T5" s="1092">
        <v>1379.68</v>
      </c>
      <c r="U5" s="1092">
        <v>8158.07</v>
      </c>
    </row>
    <row r="6" spans="3:21" ht="19.5" customHeight="1">
      <c r="C6" s="1093" t="s">
        <v>1134</v>
      </c>
      <c r="D6" s="1094"/>
      <c r="E6" s="1084">
        <v>21158</v>
      </c>
      <c r="F6" s="1085">
        <f>+E6/E$14</f>
        <v>0.2862520544179253</v>
      </c>
      <c r="G6" s="1090">
        <f>RANK(E6,E$5:E$12)</f>
        <v>2</v>
      </c>
      <c r="H6" s="1087"/>
      <c r="I6" s="1088">
        <v>16913</v>
      </c>
      <c r="J6" s="1089">
        <f>+I6/I$14</f>
        <v>0.5525569439448573</v>
      </c>
      <c r="K6" s="1086">
        <f>RANK(I6,I$5:I$12)</f>
        <v>1</v>
      </c>
      <c r="L6" s="1091"/>
      <c r="M6" s="1136">
        <f>+E6-I6</f>
        <v>4245</v>
      </c>
      <c r="N6" s="1137">
        <f>+M6/M$14</f>
        <v>0.09802502097319793</v>
      </c>
      <c r="O6" s="1138">
        <f>RANK(M6,M$5:M$12)</f>
        <v>4</v>
      </c>
      <c r="P6" s="1065"/>
      <c r="Q6" s="1137">
        <f>+M6/E6</f>
        <v>0.2006333301824369</v>
      </c>
      <c r="R6" s="1138">
        <f>RANK(Q6,Q$5:Q$12)</f>
        <v>6</v>
      </c>
      <c r="T6" s="1092">
        <v>911.29</v>
      </c>
      <c r="U6" s="1092">
        <v>16001.92</v>
      </c>
    </row>
    <row r="7" spans="3:21" s="1062" customFormat="1" ht="3.75" customHeight="1">
      <c r="C7" s="1095"/>
      <c r="D7" s="1096"/>
      <c r="E7" s="1097"/>
      <c r="F7" s="1098"/>
      <c r="G7" s="1099"/>
      <c r="H7" s="1087"/>
      <c r="I7" s="1100"/>
      <c r="J7" s="1098"/>
      <c r="K7" s="1099"/>
      <c r="L7" s="1091"/>
      <c r="M7" s="1100"/>
      <c r="N7" s="1098"/>
      <c r="O7" s="1099"/>
      <c r="P7" s="1101"/>
      <c r="Q7" s="1098"/>
      <c r="R7" s="1099"/>
      <c r="T7" s="1102"/>
      <c r="U7" s="1102"/>
    </row>
    <row r="8" spans="3:21" ht="19.5" customHeight="1">
      <c r="C8" s="1103" t="s">
        <v>1135</v>
      </c>
      <c r="E8" s="1084">
        <v>10973.8</v>
      </c>
      <c r="F8" s="1085">
        <f>+E8/E$14</f>
        <v>0.14846737852213954</v>
      </c>
      <c r="G8" s="1104">
        <f>RANK(E8,E$5:E$12)</f>
        <v>3</v>
      </c>
      <c r="H8" s="1087"/>
      <c r="I8" s="1088">
        <f>+U8+T8</f>
        <v>589.13</v>
      </c>
      <c r="J8" s="1089">
        <f>+I8/I$14</f>
        <v>0.019247198745712398</v>
      </c>
      <c r="K8" s="1105">
        <f>RANK(I8,I$5:I$12)</f>
        <v>4</v>
      </c>
      <c r="L8" s="1091"/>
      <c r="M8" s="1136">
        <f>+E8-I8</f>
        <v>10384.67</v>
      </c>
      <c r="N8" s="1137">
        <f>+M8/M$14</f>
        <v>0.2398015299292672</v>
      </c>
      <c r="O8" s="1090">
        <f>RANK(M8,M$5:M$12)</f>
        <v>2</v>
      </c>
      <c r="P8" s="1065"/>
      <c r="Q8" s="1137">
        <f>+M8/E8</f>
        <v>0.9463148590278665</v>
      </c>
      <c r="R8" s="1090">
        <f>RANK(Q8,Q$5:Q$12)</f>
        <v>2</v>
      </c>
      <c r="T8" s="1092">
        <v>72.84</v>
      </c>
      <c r="U8" s="1092">
        <v>516.29</v>
      </c>
    </row>
    <row r="9" spans="3:21" ht="19.5" customHeight="1">
      <c r="C9" s="1106" t="s">
        <v>1136</v>
      </c>
      <c r="E9" s="1107">
        <v>8027.14</v>
      </c>
      <c r="F9" s="1085">
        <f>+E9/E$14</f>
        <v>0.10860125324228684</v>
      </c>
      <c r="G9" s="1104">
        <f>RANK(E9,E$5:E$12)</f>
        <v>4</v>
      </c>
      <c r="H9" s="1087"/>
      <c r="I9" s="1088">
        <f>+U9+T9</f>
        <v>36.87</v>
      </c>
      <c r="J9" s="1089">
        <f>+I9/I$14</f>
        <v>0.0012045630298141601</v>
      </c>
      <c r="K9" s="1105">
        <f>RANK(I9,I$5:I$12)</f>
        <v>6</v>
      </c>
      <c r="L9" s="1091"/>
      <c r="M9" s="1136">
        <f>+E9-I9</f>
        <v>7990.27</v>
      </c>
      <c r="N9" s="1137">
        <f>+M9/M$14</f>
        <v>0.1845103378872825</v>
      </c>
      <c r="O9" s="1138">
        <f>RANK(M9,M$5:M$12)</f>
        <v>3</v>
      </c>
      <c r="P9" s="1065"/>
      <c r="Q9" s="1137">
        <f>+M9/E9</f>
        <v>0.9954068323213499</v>
      </c>
      <c r="R9" s="1086">
        <f>RANK(Q9,Q$5:Q$12)</f>
        <v>1</v>
      </c>
      <c r="T9" s="1108">
        <v>0</v>
      </c>
      <c r="U9" s="1109">
        <f>73.74/2</f>
        <v>36.87</v>
      </c>
    </row>
    <row r="10" spans="3:21" s="1062" customFormat="1" ht="3.75" customHeight="1">
      <c r="C10" s="1095"/>
      <c r="D10" s="1096"/>
      <c r="E10" s="1097"/>
      <c r="F10" s="1098"/>
      <c r="G10" s="1099"/>
      <c r="H10" s="1087"/>
      <c r="I10" s="1100"/>
      <c r="J10" s="1098"/>
      <c r="K10" s="1099"/>
      <c r="L10" s="1091"/>
      <c r="M10" s="1100"/>
      <c r="N10" s="1098"/>
      <c r="O10" s="1099"/>
      <c r="P10" s="1101"/>
      <c r="Q10" s="1098"/>
      <c r="R10" s="1099"/>
      <c r="T10" s="1102"/>
      <c r="U10" s="1102"/>
    </row>
    <row r="11" spans="3:21" ht="19.5" customHeight="1">
      <c r="C11" s="1083" t="s">
        <v>1137</v>
      </c>
      <c r="E11" s="1084">
        <v>6442.83</v>
      </c>
      <c r="F11" s="1085">
        <f>+E11/E$14</f>
        <v>0.08716671347790157</v>
      </c>
      <c r="G11" s="1104">
        <f>RANK(E11,E$5:E$12)</f>
        <v>5</v>
      </c>
      <c r="H11" s="1087"/>
      <c r="I11" s="1088">
        <f>+U11+T11</f>
        <v>3268.9</v>
      </c>
      <c r="J11" s="1089">
        <f>+I11/I$14</f>
        <v>0.10679674771249005</v>
      </c>
      <c r="K11" s="1105">
        <f>RANK(I11,I$5:I$12)</f>
        <v>3</v>
      </c>
      <c r="L11" s="1091"/>
      <c r="M11" s="1136">
        <f>+E11-I11</f>
        <v>3173.93</v>
      </c>
      <c r="N11" s="1137">
        <f>+M11/M$14</f>
        <v>0.07329200349056822</v>
      </c>
      <c r="O11" s="1138">
        <f>RANK(M11,M$5:M$12)</f>
        <v>5</v>
      </c>
      <c r="P11" s="1065"/>
      <c r="Q11" s="1137">
        <f>+M11/E11</f>
        <v>0.49262979156674935</v>
      </c>
      <c r="R11" s="1138">
        <f>RANK(Q11,Q$5:Q$12)</f>
        <v>5</v>
      </c>
      <c r="T11" s="1092">
        <v>973.2600000000002</v>
      </c>
      <c r="U11" s="1092">
        <v>2295.64</v>
      </c>
    </row>
    <row r="12" spans="3:21" ht="19.5" customHeight="1">
      <c r="C12" s="1139" t="s">
        <v>1138</v>
      </c>
      <c r="E12" s="1084">
        <v>634.8700000000001</v>
      </c>
      <c r="F12" s="1085">
        <f>+E12/E$14</f>
        <v>0.008589320436161653</v>
      </c>
      <c r="G12" s="1104">
        <f>RANK(E12,E$5:E$12)</f>
        <v>6</v>
      </c>
      <c r="H12" s="1087"/>
      <c r="I12" s="1088">
        <f>+U12+T12</f>
        <v>262.96</v>
      </c>
      <c r="J12" s="1089">
        <f>+I12/I$14</f>
        <v>0.008591046767559845</v>
      </c>
      <c r="K12" s="1105">
        <f>RANK(I12,I$5:I$12)</f>
        <v>5</v>
      </c>
      <c r="L12" s="1091"/>
      <c r="M12" s="1136">
        <f>+E12-I12</f>
        <v>371.91000000000014</v>
      </c>
      <c r="N12" s="1137">
        <f>+M12/M$14</f>
        <v>0.008588100247383287</v>
      </c>
      <c r="O12" s="1138">
        <f>RANK(M12,M$5:M$12)</f>
        <v>6</v>
      </c>
      <c r="P12" s="1065"/>
      <c r="Q12" s="1137">
        <f>+M12/E12</f>
        <v>0.5858049679461939</v>
      </c>
      <c r="R12" s="1138">
        <f>RANK(Q12,Q$5:Q$12)</f>
        <v>4</v>
      </c>
      <c r="T12" s="1092">
        <v>32.06</v>
      </c>
      <c r="U12" s="1092">
        <v>230.89999999999998</v>
      </c>
    </row>
    <row r="13" spans="10:21" ht="3.75" customHeight="1" thickBot="1">
      <c r="J13" s="952"/>
      <c r="K13" s="952"/>
      <c r="M13" s="1063"/>
      <c r="P13" s="1065"/>
      <c r="T13" s="1110"/>
      <c r="U13" s="1110"/>
    </row>
    <row r="14" spans="3:21" ht="18" thickBot="1">
      <c r="C14" s="1111" t="s">
        <v>1139</v>
      </c>
      <c r="E14" s="1112">
        <f>SUM(E5:E12)</f>
        <v>73913.88</v>
      </c>
      <c r="F14" s="1113" t="s">
        <v>1140</v>
      </c>
      <c r="G14" s="1114"/>
      <c r="I14" s="1115">
        <f>SUM(I5:I12)</f>
        <v>30608.61</v>
      </c>
      <c r="J14" s="1116" t="s">
        <v>1141</v>
      </c>
      <c r="K14" s="1117"/>
      <c r="L14" s="1097"/>
      <c r="M14" s="1140">
        <f>SUM(M5:M12)</f>
        <v>43305.27000000001</v>
      </c>
      <c r="N14" s="1141" t="s">
        <v>1150</v>
      </c>
      <c r="O14" s="1142"/>
      <c r="P14" s="1065"/>
      <c r="Q14" s="1143">
        <f>+M14/E14</f>
        <v>0.5858881985359179</v>
      </c>
      <c r="R14" s="1142" t="s">
        <v>369</v>
      </c>
      <c r="T14" s="1118">
        <f>SUM(T5:T12)</f>
        <v>3369.1300000000006</v>
      </c>
      <c r="U14" s="1119">
        <f>SUM(U5:U12)</f>
        <v>27239.69</v>
      </c>
    </row>
    <row r="15" spans="3:21" s="1062" customFormat="1" ht="6" customHeight="1">
      <c r="C15" s="1120"/>
      <c r="E15" s="1121"/>
      <c r="F15" s="1122"/>
      <c r="G15" s="1122"/>
      <c r="I15" s="1121"/>
      <c r="J15" s="1122"/>
      <c r="K15" s="1122"/>
      <c r="L15" s="1097"/>
      <c r="M15" s="1121"/>
      <c r="N15" s="1122"/>
      <c r="O15" s="1122"/>
      <c r="P15" s="1101"/>
      <c r="Q15" s="1122"/>
      <c r="R15" s="1122"/>
      <c r="T15" s="1124"/>
      <c r="U15" s="1124"/>
    </row>
    <row r="16" spans="3:21" s="1062" customFormat="1" ht="3.75" customHeight="1">
      <c r="C16" s="1125"/>
      <c r="D16" s="1126"/>
      <c r="E16" s="1127"/>
      <c r="F16" s="1128"/>
      <c r="G16" s="1128"/>
      <c r="H16" s="1126"/>
      <c r="I16" s="1127"/>
      <c r="J16" s="1128"/>
      <c r="K16" s="1128"/>
      <c r="L16" s="1129"/>
      <c r="M16" s="1127"/>
      <c r="N16" s="1128"/>
      <c r="O16" s="1128"/>
      <c r="P16" s="1128"/>
      <c r="Q16" s="1128"/>
      <c r="R16" s="1128"/>
      <c r="T16" s="1124"/>
      <c r="U16" s="1124"/>
    </row>
    <row r="17" spans="3:21" s="1062" customFormat="1" ht="6" customHeight="1" thickBot="1">
      <c r="C17" s="1120"/>
      <c r="E17" s="1121"/>
      <c r="F17" s="1122"/>
      <c r="G17" s="1122"/>
      <c r="I17" s="1121"/>
      <c r="J17" s="1122"/>
      <c r="K17" s="1122"/>
      <c r="L17" s="1097"/>
      <c r="M17" s="1121"/>
      <c r="N17" s="1122"/>
      <c r="O17" s="1122"/>
      <c r="P17" s="1101"/>
      <c r="Q17" s="1122"/>
      <c r="R17" s="1122"/>
      <c r="T17" s="1124"/>
      <c r="U17" s="1124"/>
    </row>
    <row r="18" spans="3:21" s="1065" customFormat="1" ht="32.25" customHeight="1" thickBot="1">
      <c r="C18" s="1144" t="s">
        <v>17</v>
      </c>
      <c r="E18" s="1066" t="s">
        <v>1128</v>
      </c>
      <c r="F18" s="1067" t="s">
        <v>1142</v>
      </c>
      <c r="G18" s="1068" t="s">
        <v>1130</v>
      </c>
      <c r="H18" s="1069"/>
      <c r="I18" s="1070" t="s">
        <v>1131</v>
      </c>
      <c r="J18" s="1071" t="s">
        <v>1142</v>
      </c>
      <c r="K18" s="1072" t="s">
        <v>1130</v>
      </c>
      <c r="L18" s="1073"/>
      <c r="M18" s="1132" t="s">
        <v>1148</v>
      </c>
      <c r="N18" s="1133" t="s">
        <v>1142</v>
      </c>
      <c r="O18" s="1134" t="s">
        <v>1130</v>
      </c>
      <c r="Q18" s="1135" t="s">
        <v>1149</v>
      </c>
      <c r="R18" s="1134" t="s">
        <v>1130</v>
      </c>
      <c r="T18" s="1124"/>
      <c r="U18" s="1124"/>
    </row>
    <row r="19" spans="3:21" ht="3.75" customHeight="1">
      <c r="C19" s="1076"/>
      <c r="E19" s="1061"/>
      <c r="F19" s="962"/>
      <c r="G19" s="1077"/>
      <c r="H19" s="1078"/>
      <c r="I19" s="1079"/>
      <c r="J19" s="1080"/>
      <c r="K19" s="1080"/>
      <c r="L19" s="1081"/>
      <c r="M19" s="1079"/>
      <c r="N19" s="1080"/>
      <c r="O19" s="1080"/>
      <c r="P19" s="1065"/>
      <c r="Q19" s="1080"/>
      <c r="R19" s="1080"/>
      <c r="T19" s="1124"/>
      <c r="U19" s="1124"/>
    </row>
    <row r="20" spans="3:23" ht="19.5" customHeight="1">
      <c r="C20" s="1083" t="s">
        <v>1133</v>
      </c>
      <c r="E20" s="1084">
        <v>39208</v>
      </c>
      <c r="F20" s="1085">
        <f>+E20/E$29</f>
        <v>0.4796202965210158</v>
      </c>
      <c r="G20" s="1086">
        <f>RANK(E20,E$20:E$27)</f>
        <v>1</v>
      </c>
      <c r="H20" s="1087"/>
      <c r="I20" s="1088">
        <v>13557</v>
      </c>
      <c r="J20" s="1089">
        <f>+I20/I$29</f>
        <v>0.4619709670823962</v>
      </c>
      <c r="K20" s="1086">
        <f>RANK(I20,I$20:I$27)</f>
        <v>1</v>
      </c>
      <c r="L20" s="1091"/>
      <c r="M20" s="1136">
        <f>+E20-I20</f>
        <v>25651</v>
      </c>
      <c r="N20" s="1137">
        <f>+M20/M$29</f>
        <v>0.4895042173962826</v>
      </c>
      <c r="O20" s="1086">
        <f>RANK(M20,M$20:M$27)</f>
        <v>1</v>
      </c>
      <c r="P20" s="1065"/>
      <c r="Q20" s="1137">
        <f>+M20/E20</f>
        <v>0.6542287288308508</v>
      </c>
      <c r="R20" s="1138">
        <f>RANK(Q20,Q$20:Q$27)</f>
        <v>3</v>
      </c>
      <c r="W20" s="1094" t="s">
        <v>1143</v>
      </c>
    </row>
    <row r="21" spans="3:18" ht="19.5" customHeight="1">
      <c r="C21" s="1103" t="s">
        <v>1135</v>
      </c>
      <c r="D21" s="1094"/>
      <c r="E21" s="1084">
        <v>18084</v>
      </c>
      <c r="F21" s="1085">
        <f>+E21/E$29</f>
        <v>0.22121642119684884</v>
      </c>
      <c r="G21" s="1090">
        <f>RANK(E21,E$20:E$27)</f>
        <v>2</v>
      </c>
      <c r="H21" s="1087"/>
      <c r="I21" s="1088">
        <v>893</v>
      </c>
      <c r="J21" s="1089">
        <f>+I21/I$29</f>
        <v>0.03043004157295713</v>
      </c>
      <c r="K21" s="1105">
        <f>RANK(I21,I$20:I$27)</f>
        <v>4</v>
      </c>
      <c r="L21" s="1091"/>
      <c r="M21" s="1136">
        <f>+E21-I21</f>
        <v>17191</v>
      </c>
      <c r="N21" s="1137">
        <f>+M21/M$29</f>
        <v>0.32805999771001104</v>
      </c>
      <c r="O21" s="1090">
        <f>RANK(M21,M$20:M$27)</f>
        <v>2</v>
      </c>
      <c r="P21" s="1065"/>
      <c r="Q21" s="1137">
        <f>+M21/E21</f>
        <v>0.9506193320061933</v>
      </c>
      <c r="R21" s="1090">
        <f>RANK(Q21,Q$20:Q$27)</f>
        <v>2</v>
      </c>
    </row>
    <row r="22" spans="3:18" s="1062" customFormat="1" ht="3.75" customHeight="1">
      <c r="C22" s="1095"/>
      <c r="D22" s="1096"/>
      <c r="E22" s="1097"/>
      <c r="F22" s="1098"/>
      <c r="G22" s="1099"/>
      <c r="H22" s="1087"/>
      <c r="I22" s="1100"/>
      <c r="J22" s="1098"/>
      <c r="K22" s="1099"/>
      <c r="L22" s="1091"/>
      <c r="M22" s="1100"/>
      <c r="N22" s="1098"/>
      <c r="O22" s="1099"/>
      <c r="P22" s="1101"/>
      <c r="Q22" s="1098"/>
      <c r="R22" s="1099"/>
    </row>
    <row r="23" spans="3:23" ht="19.5" customHeight="1">
      <c r="C23" s="1093" t="s">
        <v>1134</v>
      </c>
      <c r="E23" s="1084">
        <v>8648</v>
      </c>
      <c r="F23" s="1085">
        <f>+E23/E$29</f>
        <v>0.10578852082008122</v>
      </c>
      <c r="G23" s="1104">
        <f>RANK(E23,E$20:E$27)</f>
        <v>3</v>
      </c>
      <c r="H23" s="1087"/>
      <c r="I23" s="1088">
        <v>6422</v>
      </c>
      <c r="J23" s="1089">
        <f>+I23/I$29</f>
        <v>0.2188373202480747</v>
      </c>
      <c r="K23" s="1105">
        <f>RANK(I23,I$20:I$27)</f>
        <v>3</v>
      </c>
      <c r="L23" s="1091"/>
      <c r="M23" s="1136">
        <f>+E23-I23</f>
        <v>2226</v>
      </c>
      <c r="N23" s="1137">
        <f>+M23/M$29</f>
        <v>0.04247929468340903</v>
      </c>
      <c r="O23" s="1138">
        <f>RANK(M23,M$20:M$27)</f>
        <v>4</v>
      </c>
      <c r="P23" s="1065"/>
      <c r="Q23" s="1137">
        <f>+M23/E23</f>
        <v>0.2574005550416281</v>
      </c>
      <c r="R23" s="1138">
        <f>RANK(Q23,Q$20:Q$27)</f>
        <v>5</v>
      </c>
      <c r="W23" s="1094" t="s">
        <v>1144</v>
      </c>
    </row>
    <row r="24" spans="3:18" ht="19.5" customHeight="1">
      <c r="C24" s="1139" t="s">
        <v>1138</v>
      </c>
      <c r="E24" s="1107">
        <v>8556</v>
      </c>
      <c r="F24" s="1085">
        <f>+E24/E$29</f>
        <v>0.10466311102412292</v>
      </c>
      <c r="G24" s="1104">
        <f>RANK(E24,E$20:E$27)</f>
        <v>4</v>
      </c>
      <c r="H24" s="1087"/>
      <c r="I24" s="1088">
        <v>8369</v>
      </c>
      <c r="J24" s="1089">
        <f>+I24/I$29</f>
        <v>0.2851836706876576</v>
      </c>
      <c r="K24" s="1090">
        <f>RANK(I24,I$20:I$27)</f>
        <v>2</v>
      </c>
      <c r="L24" s="1091"/>
      <c r="M24" s="1136">
        <f>+E24-I24</f>
        <v>187</v>
      </c>
      <c r="N24" s="1137">
        <f>+M24/M$29</f>
        <v>0.0035685660852639214</v>
      </c>
      <c r="O24" s="1138">
        <f>RANK(M24,M$20:M$27)</f>
        <v>5</v>
      </c>
      <c r="P24" s="1065"/>
      <c r="Q24" s="1137">
        <f>+M24/E24</f>
        <v>0.021856007480130904</v>
      </c>
      <c r="R24" s="1138">
        <f>RANK(Q24,Q$20:Q$27)</f>
        <v>6</v>
      </c>
    </row>
    <row r="25" spans="3:18" s="1062" customFormat="1" ht="3.75" customHeight="1">
      <c r="C25" s="1095"/>
      <c r="D25" s="1096"/>
      <c r="E25" s="1097"/>
      <c r="F25" s="1098"/>
      <c r="G25" s="1099"/>
      <c r="H25" s="1087"/>
      <c r="I25" s="1100"/>
      <c r="J25" s="1098"/>
      <c r="K25" s="1099"/>
      <c r="L25" s="1091"/>
      <c r="M25" s="1100"/>
      <c r="N25" s="1098"/>
      <c r="O25" s="1099"/>
      <c r="P25" s="1101"/>
      <c r="Q25" s="1098"/>
      <c r="R25" s="1099"/>
    </row>
    <row r="26" spans="3:21" ht="19.5" customHeight="1">
      <c r="C26" s="1106" t="s">
        <v>1145</v>
      </c>
      <c r="E26" s="1084">
        <v>7055</v>
      </c>
      <c r="F26" s="1085">
        <f>+E26/E$29</f>
        <v>0.0863018055487596</v>
      </c>
      <c r="G26" s="1104">
        <f>RANK(E26,E$20:E$27)</f>
        <v>5</v>
      </c>
      <c r="H26" s="1087"/>
      <c r="I26" s="1088">
        <v>0</v>
      </c>
      <c r="J26" s="1089">
        <f>+I26/I$29</f>
        <v>0</v>
      </c>
      <c r="K26" s="1105">
        <f>RANK(I26,I$20:I$27)</f>
        <v>6</v>
      </c>
      <c r="L26" s="1091"/>
      <c r="M26" s="1136">
        <f>+E26-I26</f>
        <v>7055</v>
      </c>
      <c r="N26" s="1137">
        <f>+M26/M$29</f>
        <v>0.13463226594404792</v>
      </c>
      <c r="O26" s="1138">
        <f>RANK(M26,M$20:M$27)</f>
        <v>3</v>
      </c>
      <c r="P26" s="1065"/>
      <c r="Q26" s="1137">
        <f>+M26/E26</f>
        <v>1</v>
      </c>
      <c r="R26" s="1086">
        <f>RANK(Q26,Q$20:Q$27)</f>
        <v>1</v>
      </c>
      <c r="T26" s="1124"/>
      <c r="U26" s="1124"/>
    </row>
    <row r="27" spans="3:21" ht="19.5" customHeight="1">
      <c r="C27" s="1145" t="s">
        <v>1146</v>
      </c>
      <c r="E27" s="1084">
        <v>197</v>
      </c>
      <c r="F27" s="1085">
        <f>+E27/E$29</f>
        <v>0.0024098448891716005</v>
      </c>
      <c r="G27" s="1104">
        <f>RANK(E27,E$20:E$27)</f>
        <v>6</v>
      </c>
      <c r="H27" s="1087"/>
      <c r="I27" s="1088">
        <v>105</v>
      </c>
      <c r="J27" s="1089">
        <f>+I27/I$29</f>
        <v>0.0035780004089143325</v>
      </c>
      <c r="K27" s="1105">
        <f>RANK(I27,I$20:I$27)</f>
        <v>5</v>
      </c>
      <c r="L27" s="1091"/>
      <c r="M27" s="1136">
        <f>+E27-I27</f>
        <v>92</v>
      </c>
      <c r="N27" s="1137">
        <f>+M27/M$29</f>
        <v>0.0017556581809854586</v>
      </c>
      <c r="O27" s="1138">
        <f>RANK(M27,M$20:M$27)</f>
        <v>6</v>
      </c>
      <c r="P27" s="1065"/>
      <c r="Q27" s="1137">
        <f>+M27/E27</f>
        <v>0.467005076142132</v>
      </c>
      <c r="R27" s="1138">
        <f>RANK(Q27,Q$20:Q$27)</f>
        <v>4</v>
      </c>
      <c r="T27" s="1124"/>
      <c r="U27" s="1124"/>
    </row>
    <row r="28" spans="10:21" ht="3.75" customHeight="1" thickBot="1">
      <c r="J28" s="952"/>
      <c r="K28" s="952"/>
      <c r="M28" s="1063"/>
      <c r="P28" s="1065"/>
      <c r="T28" s="1124"/>
      <c r="U28" s="1124"/>
    </row>
    <row r="29" spans="3:21" ht="18" thickBot="1">
      <c r="C29" s="1111" t="s">
        <v>1139</v>
      </c>
      <c r="E29" s="1112">
        <f>SUM(E20:E27)</f>
        <v>81748</v>
      </c>
      <c r="F29" s="1113" t="s">
        <v>1140</v>
      </c>
      <c r="G29" s="1114"/>
      <c r="I29" s="1115">
        <f>SUM(I20:I27)</f>
        <v>29346</v>
      </c>
      <c r="J29" s="1116" t="s">
        <v>1141</v>
      </c>
      <c r="K29" s="1117"/>
      <c r="L29" s="1097"/>
      <c r="M29" s="1140">
        <f>SUM(M20:M27)</f>
        <v>52402</v>
      </c>
      <c r="N29" s="1141" t="s">
        <v>1150</v>
      </c>
      <c r="O29" s="1142"/>
      <c r="P29" s="1065"/>
      <c r="Q29" s="1143">
        <f>+M29/E29</f>
        <v>0.6410187405196457</v>
      </c>
      <c r="R29" s="1142" t="s">
        <v>369</v>
      </c>
      <c r="T29" s="1124"/>
      <c r="U29" s="1124"/>
    </row>
    <row r="30" spans="3:21" s="1062" customFormat="1" ht="3.75" customHeight="1">
      <c r="C30" s="1120"/>
      <c r="E30" s="1121"/>
      <c r="F30" s="1122"/>
      <c r="G30" s="1122"/>
      <c r="I30" s="1121"/>
      <c r="J30" s="1122"/>
      <c r="K30" s="1122"/>
      <c r="L30" s="1097"/>
      <c r="M30" s="1123"/>
      <c r="N30" s="1122"/>
      <c r="O30" s="1122"/>
      <c r="P30" s="1101"/>
      <c r="Q30" s="1101"/>
      <c r="R30" s="1101"/>
      <c r="T30" s="1124"/>
      <c r="U30" s="1124"/>
    </row>
    <row r="31" spans="3:21" s="1062" customFormat="1" ht="6" customHeight="1">
      <c r="C31" s="1120"/>
      <c r="E31" s="1121"/>
      <c r="F31" s="1122"/>
      <c r="G31" s="1122"/>
      <c r="I31" s="1121"/>
      <c r="J31" s="1122"/>
      <c r="K31" s="1122"/>
      <c r="L31" s="1097"/>
      <c r="M31" s="1123"/>
      <c r="N31" s="1122"/>
      <c r="O31" s="1122"/>
      <c r="P31" s="1101"/>
      <c r="Q31" s="1101"/>
      <c r="R31" s="1101"/>
      <c r="T31" s="1124"/>
      <c r="U31" s="1124"/>
    </row>
    <row r="32" spans="3:21" s="1062" customFormat="1" ht="3.75" customHeight="1">
      <c r="C32" s="1125"/>
      <c r="D32" s="1126"/>
      <c r="E32" s="1127"/>
      <c r="F32" s="1128"/>
      <c r="G32" s="1128"/>
      <c r="H32" s="1126"/>
      <c r="I32" s="1127"/>
      <c r="J32" s="1128"/>
      <c r="K32" s="1128"/>
      <c r="L32" s="1129"/>
      <c r="M32" s="1130"/>
      <c r="N32" s="1128"/>
      <c r="O32" s="1128"/>
      <c r="P32" s="1128"/>
      <c r="Q32" s="1128"/>
      <c r="R32" s="1128"/>
      <c r="T32" s="1124"/>
      <c r="U32" s="1124"/>
    </row>
    <row r="33" spans="3:21" s="1062" customFormat="1" ht="6" customHeight="1" thickBot="1">
      <c r="C33" s="1120"/>
      <c r="E33" s="1121"/>
      <c r="F33" s="1122"/>
      <c r="G33" s="1122"/>
      <c r="I33" s="1121"/>
      <c r="J33" s="1122"/>
      <c r="K33" s="1122"/>
      <c r="L33" s="1097"/>
      <c r="M33" s="1123"/>
      <c r="N33" s="1122"/>
      <c r="O33" s="1122"/>
      <c r="P33" s="1101"/>
      <c r="Q33" s="1101"/>
      <c r="R33" s="1101"/>
      <c r="T33" s="1124"/>
      <c r="U33" s="1124"/>
    </row>
    <row r="34" spans="3:21" ht="18" thickBot="1">
      <c r="C34" s="1111" t="s">
        <v>1147</v>
      </c>
      <c r="E34" s="1112">
        <f>+E14+E29</f>
        <v>155661.88</v>
      </c>
      <c r="F34" s="1113" t="s">
        <v>1140</v>
      </c>
      <c r="G34" s="1114"/>
      <c r="I34" s="1115">
        <f>+I14+I29</f>
        <v>59954.61</v>
      </c>
      <c r="J34" s="1116" t="s">
        <v>1141</v>
      </c>
      <c r="K34" s="1117"/>
      <c r="L34" s="1097"/>
      <c r="M34" s="1140">
        <f>+M14+M29</f>
        <v>95707.27000000002</v>
      </c>
      <c r="N34" s="1141" t="s">
        <v>1150</v>
      </c>
      <c r="O34" s="1142"/>
      <c r="P34" s="1065"/>
      <c r="Q34" s="1143">
        <f>+M34/E34</f>
        <v>0.6148407689795344</v>
      </c>
      <c r="R34" s="1142" t="s">
        <v>369</v>
      </c>
      <c r="T34" s="1124"/>
      <c r="U34" s="1124"/>
    </row>
    <row r="35" spans="3:21" s="1062" customFormat="1" ht="6" customHeight="1" thickBot="1">
      <c r="C35" s="1120"/>
      <c r="E35" s="1121"/>
      <c r="F35" s="1122"/>
      <c r="G35" s="1122"/>
      <c r="I35" s="1121"/>
      <c r="J35" s="1122"/>
      <c r="K35" s="1122"/>
      <c r="L35" s="1097"/>
      <c r="M35" s="1121"/>
      <c r="N35" s="1122"/>
      <c r="O35" s="1122"/>
      <c r="P35" s="1101"/>
      <c r="Q35" s="1101"/>
      <c r="R35" s="1101"/>
      <c r="T35" s="1124"/>
      <c r="U35" s="1124"/>
    </row>
    <row r="36" spans="3:21" ht="21" thickBot="1">
      <c r="C36" s="1146" t="s">
        <v>1151</v>
      </c>
      <c r="E36" s="1112">
        <f>+E14-E29</f>
        <v>-7834.119999999995</v>
      </c>
      <c r="F36" s="1113" t="s">
        <v>1140</v>
      </c>
      <c r="G36" s="1114"/>
      <c r="I36" s="1115">
        <f>+I14-I29</f>
        <v>1262.6100000000006</v>
      </c>
      <c r="J36" s="1116" t="s">
        <v>1141</v>
      </c>
      <c r="K36" s="1117"/>
      <c r="L36" s="1097"/>
      <c r="M36" s="1140">
        <f>+M14-M29</f>
        <v>-9096.729999999989</v>
      </c>
      <c r="N36" s="1141" t="s">
        <v>1150</v>
      </c>
      <c r="O36" s="1142"/>
      <c r="P36" s="1065"/>
      <c r="Q36" s="1065"/>
      <c r="R36" s="1065"/>
      <c r="T36" s="1124"/>
      <c r="U36" s="1124"/>
    </row>
  </sheetData>
  <sheetProtection/>
  <printOptions/>
  <pageMargins left="0.75" right="0.75" top="1" bottom="1" header="0.5" footer="0.5"/>
  <pageSetup horizontalDpi="600" verticalDpi="600" orientation="portrait" scale="74" r:id="rId1"/>
  <colBreaks count="1" manualBreakCount="1">
    <brk id="18" max="65535" man="1"/>
  </colBreaks>
</worksheet>
</file>

<file path=xl/worksheets/sheet5.xml><?xml version="1.0" encoding="utf-8"?>
<worksheet xmlns="http://schemas.openxmlformats.org/spreadsheetml/2006/main" xmlns:r="http://schemas.openxmlformats.org/officeDocument/2006/relationships">
  <sheetPr>
    <tabColor indexed="44"/>
    <pageSetUpPr fitToPage="1"/>
  </sheetPr>
  <dimension ref="A7:AV279"/>
  <sheetViews>
    <sheetView zoomScale="70" zoomScaleNormal="70" zoomScalePageLayoutView="0" workbookViewId="0" topLeftCell="A1">
      <selection activeCell="X39" sqref="X39"/>
    </sheetView>
  </sheetViews>
  <sheetFormatPr defaultColWidth="9.140625" defaultRowHeight="12.75"/>
  <cols>
    <col min="1" max="1" width="3.7109375" style="944" customWidth="1"/>
    <col min="2" max="2" width="2.28125" style="944" customWidth="1"/>
    <col min="3" max="3" width="5.00390625" style="944" customWidth="1"/>
    <col min="4" max="4" width="6.28125" style="943" customWidth="1"/>
    <col min="5" max="5" width="8.8515625" style="943" customWidth="1"/>
    <col min="6" max="6" width="0.9921875" style="943" customWidth="1"/>
    <col min="7" max="8" width="8.7109375" style="943" customWidth="1"/>
    <col min="9" max="9" width="10.7109375" style="943" customWidth="1"/>
    <col min="10" max="10" width="1.421875" style="943" customWidth="1"/>
    <col min="11" max="11" width="10.421875" style="943" customWidth="1"/>
    <col min="12" max="12" width="1.421875" style="943" customWidth="1"/>
    <col min="13" max="13" width="13.7109375" style="943" customWidth="1"/>
    <col min="14" max="14" width="2.8515625" style="943" customWidth="1"/>
    <col min="15" max="16" width="8.8515625" style="943" customWidth="1"/>
    <col min="17" max="17" width="2.140625" style="943" customWidth="1"/>
    <col min="18" max="18" width="4.00390625" style="943" customWidth="1"/>
    <col min="19" max="19" width="16.8515625" style="944" customWidth="1"/>
    <col min="20" max="20" width="12.28125" style="943" customWidth="1"/>
    <col min="21" max="21" width="8.8515625" style="943" customWidth="1"/>
    <col min="22" max="22" width="22.00390625" style="943" customWidth="1"/>
    <col min="23" max="23" width="1.1484375" style="943" customWidth="1"/>
    <col min="24" max="24" width="8.8515625" style="943" customWidth="1"/>
    <col min="25" max="25" width="3.28125" style="943" customWidth="1"/>
    <col min="26" max="26" width="4.421875" style="943" customWidth="1"/>
    <col min="27" max="30" width="8.8515625" style="943" customWidth="1"/>
    <col min="31" max="31" width="8.8515625" style="987" customWidth="1"/>
    <col min="32" max="32" width="8.8515625" style="943" customWidth="1"/>
    <col min="33" max="33" width="7.7109375" style="943" customWidth="1"/>
    <col min="34" max="34" width="3.28125" style="943" customWidth="1"/>
    <col min="35" max="35" width="8.8515625" style="987" customWidth="1"/>
    <col min="36" max="38" width="8.8515625" style="943" customWidth="1"/>
    <col min="39" max="39" width="3.28125" style="943" customWidth="1"/>
    <col min="40" max="40" width="9.140625" style="987" bestFit="1" customWidth="1"/>
    <col min="41" max="43" width="8.8515625" style="943" customWidth="1"/>
    <col min="44" max="44" width="3.28125" style="943" customWidth="1"/>
    <col min="45" max="46" width="9.7109375" style="988" customWidth="1"/>
    <col min="47" max="16384" width="8.8515625" style="943" customWidth="1"/>
  </cols>
  <sheetData>
    <row r="1" ht="12.75"/>
    <row r="2" ht="12.75"/>
    <row r="3" ht="12.75"/>
    <row r="4" ht="12.75"/>
    <row r="5" ht="12.75"/>
    <row r="6" ht="12.75"/>
    <row r="7" spans="10:14" ht="12.75">
      <c r="J7" s="942"/>
      <c r="K7" s="942"/>
      <c r="L7" s="942"/>
      <c r="M7" s="942"/>
      <c r="N7" s="942"/>
    </row>
    <row r="8" spans="10:14" ht="12.75">
      <c r="J8" s="942"/>
      <c r="K8" s="942"/>
      <c r="L8" s="942"/>
      <c r="M8" s="942"/>
      <c r="N8" s="942"/>
    </row>
    <row r="9" spans="10:14" ht="12.75">
      <c r="J9" s="942"/>
      <c r="K9" s="942"/>
      <c r="L9" s="942"/>
      <c r="M9" s="942"/>
      <c r="N9" s="942"/>
    </row>
    <row r="10" spans="10:14" ht="12.75">
      <c r="J10" s="942"/>
      <c r="K10" s="942"/>
      <c r="L10" s="942"/>
      <c r="M10" s="942"/>
      <c r="N10" s="942"/>
    </row>
    <row r="11" spans="10:14" ht="12.75">
      <c r="J11" s="942"/>
      <c r="K11" s="942"/>
      <c r="L11" s="942"/>
      <c r="M11" s="942"/>
      <c r="N11" s="942"/>
    </row>
    <row r="12" spans="10:14" ht="12.75">
      <c r="J12" s="942"/>
      <c r="K12" s="942"/>
      <c r="L12" s="942"/>
      <c r="M12" s="942"/>
      <c r="N12" s="942"/>
    </row>
    <row r="13" spans="10:14" ht="12.75">
      <c r="J13" s="942"/>
      <c r="K13" s="942"/>
      <c r="L13" s="942"/>
      <c r="M13" s="942"/>
      <c r="N13" s="942"/>
    </row>
    <row r="14" spans="10:14" ht="12.75">
      <c r="J14" s="942"/>
      <c r="K14" s="942"/>
      <c r="L14" s="942"/>
      <c r="M14" s="942"/>
      <c r="N14" s="942"/>
    </row>
    <row r="15" spans="10:14" ht="12.75">
      <c r="J15" s="942"/>
      <c r="K15" s="942"/>
      <c r="L15" s="942"/>
      <c r="M15" s="942"/>
      <c r="N15" s="942"/>
    </row>
    <row r="16" spans="10:14" ht="12.75">
      <c r="J16" s="942"/>
      <c r="K16" s="942"/>
      <c r="L16" s="942"/>
      <c r="M16" s="942"/>
      <c r="N16" s="942"/>
    </row>
    <row r="17" spans="10:14" ht="12.75">
      <c r="J17" s="942"/>
      <c r="K17" s="942"/>
      <c r="L17" s="942"/>
      <c r="M17" s="942"/>
      <c r="N17" s="942"/>
    </row>
    <row r="18" spans="10:14" ht="12.75">
      <c r="J18" s="942"/>
      <c r="K18" s="942"/>
      <c r="L18" s="942"/>
      <c r="M18" s="942"/>
      <c r="N18" s="942"/>
    </row>
    <row r="19" spans="10:14" ht="12.75">
      <c r="J19" s="942"/>
      <c r="K19" s="942"/>
      <c r="L19" s="942"/>
      <c r="M19" s="942"/>
      <c r="N19" s="942"/>
    </row>
    <row r="20" spans="10:14" ht="12.75">
      <c r="J20" s="942"/>
      <c r="K20" s="942"/>
      <c r="L20" s="942"/>
      <c r="M20" s="942"/>
      <c r="N20" s="942"/>
    </row>
    <row r="21" spans="10:14" ht="12.75">
      <c r="J21" s="942"/>
      <c r="K21" s="942"/>
      <c r="L21" s="942"/>
      <c r="M21" s="942"/>
      <c r="N21" s="942"/>
    </row>
    <row r="22" spans="10:14" ht="12.75">
      <c r="J22" s="942"/>
      <c r="K22" s="942"/>
      <c r="L22" s="942"/>
      <c r="M22" s="942"/>
      <c r="N22" s="942"/>
    </row>
    <row r="23" spans="10:14" ht="12.75">
      <c r="J23" s="942"/>
      <c r="K23" s="942"/>
      <c r="L23" s="942"/>
      <c r="M23" s="942"/>
      <c r="N23" s="942"/>
    </row>
    <row r="24" spans="10:14" ht="12.75">
      <c r="J24" s="942"/>
      <c r="K24" s="942"/>
      <c r="L24" s="942"/>
      <c r="M24" s="942"/>
      <c r="N24" s="942"/>
    </row>
    <row r="25" spans="10:14" ht="12.75">
      <c r="J25" s="942"/>
      <c r="K25" s="942"/>
      <c r="L25" s="942"/>
      <c r="M25" s="942"/>
      <c r="N25" s="942"/>
    </row>
    <row r="26" spans="10:14" ht="12.75">
      <c r="J26" s="942"/>
      <c r="K26" s="942"/>
      <c r="L26" s="942"/>
      <c r="M26" s="942"/>
      <c r="N26" s="942"/>
    </row>
    <row r="27" ht="12.75"/>
    <row r="28" ht="12.75"/>
    <row r="29" ht="12.75"/>
    <row r="30" ht="12.75"/>
    <row r="31" ht="12.75"/>
    <row r="32" ht="12.75"/>
    <row r="33" ht="12.75"/>
    <row r="34" ht="12.75"/>
    <row r="35" ht="12.75"/>
    <row r="36" ht="12.75"/>
    <row r="37" ht="12.75"/>
    <row r="38" ht="12.75"/>
    <row r="39" ht="12.75"/>
    <row r="40" ht="12.75"/>
    <row r="41" ht="12.75"/>
    <row r="42" ht="12.75"/>
    <row r="43" ht="12.75"/>
    <row r="44" ht="12.75">
      <c r="V44" s="945"/>
    </row>
    <row r="45" ht="13.5" thickBot="1"/>
    <row r="46" spans="3:23" ht="15.75" customHeight="1" thickTop="1">
      <c r="C46" s="1190" t="s">
        <v>1095</v>
      </c>
      <c r="D46" s="946"/>
      <c r="E46" s="947" t="s">
        <v>1096</v>
      </c>
      <c r="F46" s="948"/>
      <c r="G46" s="949" t="s">
        <v>1097</v>
      </c>
      <c r="H46" s="950"/>
      <c r="I46" s="947" t="s">
        <v>1096</v>
      </c>
      <c r="J46" s="948"/>
      <c r="K46" s="949" t="s">
        <v>1097</v>
      </c>
      <c r="L46" s="951"/>
      <c r="M46" s="952"/>
      <c r="N46" s="952"/>
      <c r="O46" s="953" t="s">
        <v>1098</v>
      </c>
      <c r="P46" s="952"/>
      <c r="Q46" s="952"/>
      <c r="R46" s="952"/>
      <c r="S46" s="952"/>
      <c r="T46" s="952"/>
      <c r="U46" s="952"/>
      <c r="V46" s="952"/>
      <c r="W46" s="952"/>
    </row>
    <row r="47" spans="3:23" ht="12.75">
      <c r="C47" s="1191"/>
      <c r="D47" s="954"/>
      <c r="E47" s="955" t="s">
        <v>1099</v>
      </c>
      <c r="F47" s="956"/>
      <c r="G47" s="957" t="s">
        <v>1100</v>
      </c>
      <c r="H47" s="958">
        <f>+D54+1</f>
        <v>2010</v>
      </c>
      <c r="I47" s="959">
        <f aca="true" t="shared" si="0" ref="I47:I52">+E70</f>
        <v>2.3149666666666664</v>
      </c>
      <c r="J47" s="956"/>
      <c r="K47" s="960">
        <f aca="true" t="shared" si="1" ref="K47:K52">+G70</f>
        <v>456.5</v>
      </c>
      <c r="L47" s="961"/>
      <c r="M47" s="952"/>
      <c r="N47" s="952"/>
      <c r="O47" s="962"/>
      <c r="P47" s="963" t="s">
        <v>1101</v>
      </c>
      <c r="Q47" s="952"/>
      <c r="R47" s="952"/>
      <c r="S47" s="952"/>
      <c r="T47" s="952"/>
      <c r="U47" s="952"/>
      <c r="V47" s="952"/>
      <c r="W47" s="952"/>
    </row>
    <row r="48" spans="3:23" ht="12.75">
      <c r="C48" s="1191"/>
      <c r="D48" s="958">
        <v>2003</v>
      </c>
      <c r="E48" s="959">
        <f>+E63</f>
        <v>0.9141666666666667</v>
      </c>
      <c r="F48" s="956"/>
      <c r="G48" s="960"/>
      <c r="H48" s="958">
        <f aca="true" t="shared" si="2" ref="H48:H54">+H47+1</f>
        <v>2011</v>
      </c>
      <c r="I48" s="959">
        <f t="shared" si="0"/>
        <v>3.100983333333333</v>
      </c>
      <c r="J48" s="956"/>
      <c r="K48" s="960">
        <f t="shared" si="1"/>
        <v>515.5</v>
      </c>
      <c r="L48" s="961"/>
      <c r="M48" s="952"/>
      <c r="N48" s="952"/>
      <c r="O48" s="962"/>
      <c r="P48" s="952"/>
      <c r="Q48" s="952"/>
      <c r="R48" s="952"/>
      <c r="S48" s="952"/>
      <c r="T48" s="952"/>
      <c r="U48" s="952"/>
      <c r="V48" s="952"/>
      <c r="W48" s="952"/>
    </row>
    <row r="49" spans="3:23" ht="12.75">
      <c r="C49" s="1191"/>
      <c r="D49" s="958">
        <f aca="true" t="shared" si="3" ref="D49:D54">+D48+1</f>
        <v>2004</v>
      </c>
      <c r="E49" s="959">
        <f aca="true" t="shared" si="4" ref="E49:E54">+E64</f>
        <v>1.2850000000000001</v>
      </c>
      <c r="F49" s="956"/>
      <c r="G49" s="960">
        <f aca="true" t="shared" si="5" ref="G49:G54">+G64</f>
        <v>181.41666666666666</v>
      </c>
      <c r="H49" s="958">
        <f t="shared" si="2"/>
        <v>2012</v>
      </c>
      <c r="I49" s="959">
        <f t="shared" si="0"/>
        <v>3.2101166666666665</v>
      </c>
      <c r="J49" s="956"/>
      <c r="K49" s="960">
        <f t="shared" si="1"/>
        <v>601.3333333333334</v>
      </c>
      <c r="L49" s="964"/>
      <c r="M49" s="963"/>
      <c r="N49" s="963"/>
      <c r="O49" s="965"/>
      <c r="P49" s="966" t="s">
        <v>1102</v>
      </c>
      <c r="Q49" s="967" t="s">
        <v>1103</v>
      </c>
      <c r="R49" s="968"/>
      <c r="S49" s="968"/>
      <c r="T49" s="968"/>
      <c r="U49" s="968"/>
      <c r="V49" s="968"/>
      <c r="W49" s="952"/>
    </row>
    <row r="50" spans="3:23" ht="12.75">
      <c r="C50" s="1191"/>
      <c r="D50" s="958">
        <f t="shared" si="3"/>
        <v>2005</v>
      </c>
      <c r="E50" s="959">
        <f t="shared" si="4"/>
        <v>1.8191666666666668</v>
      </c>
      <c r="F50" s="956"/>
      <c r="G50" s="960">
        <f t="shared" si="5"/>
        <v>192.25</v>
      </c>
      <c r="H50" s="958">
        <f t="shared" si="2"/>
        <v>2013</v>
      </c>
      <c r="I50" s="959">
        <f t="shared" si="0"/>
        <v>3.055775</v>
      </c>
      <c r="J50" s="956"/>
      <c r="K50" s="960">
        <f t="shared" si="1"/>
        <v>540.8333333333334</v>
      </c>
      <c r="L50" s="961"/>
      <c r="M50" s="952"/>
      <c r="N50" s="952"/>
      <c r="O50" s="968"/>
      <c r="P50" s="968"/>
      <c r="Q50" s="968"/>
      <c r="R50" s="967" t="s">
        <v>1104</v>
      </c>
      <c r="S50" s="968"/>
      <c r="T50" s="968"/>
      <c r="U50" s="968"/>
      <c r="V50" s="968"/>
      <c r="W50" s="952"/>
    </row>
    <row r="51" spans="3:23" ht="12.75">
      <c r="C51" s="1191"/>
      <c r="D51" s="958">
        <f t="shared" si="3"/>
        <v>2006</v>
      </c>
      <c r="E51" s="959">
        <f t="shared" si="4"/>
        <v>2.1225</v>
      </c>
      <c r="F51" s="956"/>
      <c r="G51" s="960">
        <f t="shared" si="5"/>
        <v>298.75</v>
      </c>
      <c r="H51" s="958">
        <f t="shared" si="2"/>
        <v>2014</v>
      </c>
      <c r="I51" s="959">
        <f t="shared" si="0"/>
        <v>2.9199499999999996</v>
      </c>
      <c r="J51" s="956"/>
      <c r="K51" s="960">
        <f t="shared" si="1"/>
        <v>585.25</v>
      </c>
      <c r="L51" s="961"/>
      <c r="M51" s="952"/>
      <c r="N51" s="952"/>
      <c r="O51" s="968"/>
      <c r="P51" s="968"/>
      <c r="Q51" s="968"/>
      <c r="R51" s="968"/>
      <c r="S51" s="967" t="s">
        <v>1105</v>
      </c>
      <c r="T51" s="968"/>
      <c r="U51" s="968"/>
      <c r="V51" s="968"/>
      <c r="W51" s="952"/>
    </row>
    <row r="52" spans="3:23" ht="12.75">
      <c r="C52" s="1191"/>
      <c r="D52" s="958">
        <f t="shared" si="3"/>
        <v>2007</v>
      </c>
      <c r="E52" s="959">
        <f t="shared" si="4"/>
        <v>2.233333333333333</v>
      </c>
      <c r="F52" s="956"/>
      <c r="G52" s="960">
        <f t="shared" si="5"/>
        <v>327.9166666666667</v>
      </c>
      <c r="H52" s="958">
        <f t="shared" si="2"/>
        <v>2015</v>
      </c>
      <c r="I52" s="959">
        <f t="shared" si="0"/>
        <v>1.817083333333333</v>
      </c>
      <c r="J52" s="956"/>
      <c r="K52" s="960">
        <f t="shared" si="1"/>
        <v>505.5833333333333</v>
      </c>
      <c r="L52" s="961"/>
      <c r="M52" s="952"/>
      <c r="N52" s="952"/>
      <c r="O52" s="952"/>
      <c r="P52" s="952"/>
      <c r="Q52" s="952"/>
      <c r="R52" s="952"/>
      <c r="S52" s="962"/>
      <c r="T52" s="952"/>
      <c r="U52" s="952"/>
      <c r="V52" s="952"/>
      <c r="W52" s="952"/>
    </row>
    <row r="53" spans="3:23" ht="12.75">
      <c r="C53" s="1191"/>
      <c r="D53" s="958">
        <f t="shared" si="3"/>
        <v>2008</v>
      </c>
      <c r="E53" s="959">
        <f t="shared" si="4"/>
        <v>3.026666666666667</v>
      </c>
      <c r="F53" s="956"/>
      <c r="G53" s="960">
        <f t="shared" si="5"/>
        <v>497.25</v>
      </c>
      <c r="H53" s="958">
        <f t="shared" si="2"/>
        <v>2016</v>
      </c>
      <c r="I53" s="959">
        <f>+E76</f>
        <v>1.44695</v>
      </c>
      <c r="J53" s="956"/>
      <c r="K53" s="960">
        <f>+G76</f>
        <v>368.1818181818182</v>
      </c>
      <c r="L53" s="961"/>
      <c r="M53" s="952"/>
      <c r="N53" s="952"/>
      <c r="O53" s="969"/>
      <c r="P53" s="970" t="s">
        <v>1106</v>
      </c>
      <c r="Q53" s="971" t="s">
        <v>1107</v>
      </c>
      <c r="R53" s="972"/>
      <c r="S53" s="971"/>
      <c r="T53" s="971"/>
      <c r="U53" s="971"/>
      <c r="V53" s="971"/>
      <c r="W53" s="952"/>
    </row>
    <row r="54" spans="3:23" ht="13.5" thickBot="1">
      <c r="C54" s="1192"/>
      <c r="D54" s="973">
        <f t="shared" si="3"/>
        <v>2009</v>
      </c>
      <c r="E54" s="974">
        <f t="shared" si="4"/>
        <v>1.735</v>
      </c>
      <c r="F54" s="975"/>
      <c r="G54" s="976">
        <f t="shared" si="5"/>
        <v>445.6666666666667</v>
      </c>
      <c r="H54" s="973">
        <f t="shared" si="2"/>
        <v>2017</v>
      </c>
      <c r="I54" s="974"/>
      <c r="J54" s="975"/>
      <c r="K54" s="976"/>
      <c r="L54" s="977"/>
      <c r="M54" s="952"/>
      <c r="N54" s="952"/>
      <c r="O54" s="969"/>
      <c r="P54" s="978"/>
      <c r="Q54" s="978"/>
      <c r="R54" s="971" t="s">
        <v>1108</v>
      </c>
      <c r="S54" s="971"/>
      <c r="T54" s="971"/>
      <c r="U54" s="971"/>
      <c r="V54" s="971"/>
      <c r="W54" s="952"/>
    </row>
    <row r="55" spans="3:23" ht="13.5" thickTop="1">
      <c r="C55" s="962"/>
      <c r="D55" s="952"/>
      <c r="K55" s="952"/>
      <c r="L55" s="952"/>
      <c r="M55" s="952"/>
      <c r="N55" s="952"/>
      <c r="O55" s="952"/>
      <c r="P55" s="952"/>
      <c r="Q55" s="952"/>
      <c r="R55" s="952"/>
      <c r="S55" s="952"/>
      <c r="T55" s="952"/>
      <c r="U55" s="952"/>
      <c r="V55" s="952"/>
      <c r="W55" s="952"/>
    </row>
    <row r="56" spans="3:23" ht="12.75">
      <c r="C56" s="962"/>
      <c r="D56" s="952"/>
      <c r="K56" s="952"/>
      <c r="L56" s="952"/>
      <c r="M56" s="952"/>
      <c r="N56" s="952"/>
      <c r="O56" s="952"/>
      <c r="P56" s="952"/>
      <c r="Q56" s="952"/>
      <c r="R56" s="952"/>
      <c r="S56" s="962"/>
      <c r="T56" s="952"/>
      <c r="U56" s="952"/>
      <c r="V56" s="952"/>
      <c r="W56" s="952"/>
    </row>
    <row r="57" spans="3:23" ht="12.75">
      <c r="C57" s="962"/>
      <c r="D57" s="952"/>
      <c r="K57" s="952"/>
      <c r="L57" s="952"/>
      <c r="M57" s="952"/>
      <c r="N57" s="952"/>
      <c r="O57" s="952"/>
      <c r="P57" s="952"/>
      <c r="Q57" s="952"/>
      <c r="R57" s="952"/>
      <c r="S57" s="962"/>
      <c r="T57" s="952"/>
      <c r="U57" s="952"/>
      <c r="V57" s="952"/>
      <c r="W57" s="952"/>
    </row>
    <row r="58" spans="3:23" ht="13.5" thickBot="1">
      <c r="C58" s="962"/>
      <c r="D58" s="952"/>
      <c r="K58" s="952"/>
      <c r="L58" s="952"/>
      <c r="M58" s="952"/>
      <c r="N58" s="952"/>
      <c r="O58" s="952"/>
      <c r="P58" s="952"/>
      <c r="Q58" s="952"/>
      <c r="R58" s="952"/>
      <c r="S58" s="962"/>
      <c r="T58" s="952"/>
      <c r="U58" s="952"/>
      <c r="V58" s="952"/>
      <c r="W58" s="952"/>
    </row>
    <row r="59" spans="3:23" ht="14.25" thickBot="1" thickTop="1">
      <c r="C59" s="962"/>
      <c r="E59" s="979">
        <f>AVERAGE(E63:E80)</f>
        <v>2.0667772222222225</v>
      </c>
      <c r="F59" s="956"/>
      <c r="G59" s="980">
        <f>AVERAGE(G63:G80)</f>
        <v>379.0954545454545</v>
      </c>
      <c r="H59" s="981" t="s">
        <v>1109</v>
      </c>
      <c r="K59" s="952"/>
      <c r="L59" s="952"/>
      <c r="M59" s="952"/>
      <c r="N59" s="952"/>
      <c r="O59" s="952"/>
      <c r="P59" s="952"/>
      <c r="Q59" s="952"/>
      <c r="R59" s="952"/>
      <c r="S59" s="962"/>
      <c r="T59" s="952"/>
      <c r="U59" s="952"/>
      <c r="V59" s="952"/>
      <c r="W59" s="952"/>
    </row>
    <row r="60" spans="3:23" ht="13.5" thickTop="1">
      <c r="C60" s="962"/>
      <c r="K60" s="952"/>
      <c r="L60" s="952"/>
      <c r="M60" s="952"/>
      <c r="N60" s="952"/>
      <c r="O60" s="952"/>
      <c r="P60" s="952"/>
      <c r="Q60" s="952"/>
      <c r="R60" s="952"/>
      <c r="S60" s="962"/>
      <c r="T60" s="952"/>
      <c r="U60" s="952"/>
      <c r="V60" s="952"/>
      <c r="W60" s="952"/>
    </row>
    <row r="61" spans="3:23" ht="12.75">
      <c r="C61" s="1193" t="s">
        <v>1095</v>
      </c>
      <c r="D61" s="954"/>
      <c r="E61" s="982" t="s">
        <v>1096</v>
      </c>
      <c r="F61" s="956"/>
      <c r="G61" s="983" t="s">
        <v>1097</v>
      </c>
      <c r="K61" s="952"/>
      <c r="L61" s="952"/>
      <c r="M61" s="952"/>
      <c r="N61" s="952"/>
      <c r="O61" s="952"/>
      <c r="P61" s="952"/>
      <c r="Q61" s="952"/>
      <c r="R61" s="952"/>
      <c r="S61" s="962"/>
      <c r="T61" s="952"/>
      <c r="U61" s="984"/>
      <c r="V61" s="952"/>
      <c r="W61" s="952"/>
    </row>
    <row r="62" spans="3:14" ht="12.75">
      <c r="C62" s="1194"/>
      <c r="D62" s="954"/>
      <c r="E62" s="955" t="s">
        <v>1099</v>
      </c>
      <c r="F62" s="956"/>
      <c r="G62" s="957" t="s">
        <v>1100</v>
      </c>
      <c r="K62" s="952"/>
      <c r="L62" s="952"/>
      <c r="M62" s="952"/>
      <c r="N62" s="952"/>
    </row>
    <row r="63" spans="3:14" ht="12.75">
      <c r="C63" s="1194"/>
      <c r="D63" s="985" t="str">
        <f>RIGHT(H63,2)</f>
        <v>03</v>
      </c>
      <c r="E63" s="959">
        <f>+AD75</f>
        <v>0.9141666666666667</v>
      </c>
      <c r="F63" s="956"/>
      <c r="G63" s="986">
        <v>170</v>
      </c>
      <c r="H63" s="958">
        <f>+D48</f>
        <v>2003</v>
      </c>
      <c r="I63" s="952"/>
      <c r="J63" s="952"/>
      <c r="K63" s="952"/>
      <c r="L63" s="952"/>
      <c r="M63" s="952"/>
      <c r="N63" s="952"/>
    </row>
    <row r="64" spans="3:8" ht="12.75">
      <c r="C64" s="1194"/>
      <c r="D64" s="985"/>
      <c r="E64" s="959">
        <f>+AD87</f>
        <v>1.2850000000000001</v>
      </c>
      <c r="F64" s="956"/>
      <c r="G64" s="960">
        <f>+AC87</f>
        <v>181.41666666666666</v>
      </c>
      <c r="H64" s="958">
        <f aca="true" t="shared" si="6" ref="H64:H80">+H63+1</f>
        <v>2004</v>
      </c>
    </row>
    <row r="65" spans="3:32" ht="12.75">
      <c r="C65" s="1194"/>
      <c r="D65" s="985" t="str">
        <f aca="true" t="shared" si="7" ref="D65:D77">RIGHT(H65,2)</f>
        <v>05</v>
      </c>
      <c r="E65" s="959">
        <f>+AD99</f>
        <v>1.8191666666666668</v>
      </c>
      <c r="F65" s="956"/>
      <c r="G65" s="960">
        <f>+AC99</f>
        <v>192.25</v>
      </c>
      <c r="H65" s="958">
        <f t="shared" si="6"/>
        <v>2005</v>
      </c>
      <c r="AF65"/>
    </row>
    <row r="66" spans="3:41" ht="12.75">
      <c r="C66" s="1194"/>
      <c r="D66" s="985"/>
      <c r="E66" s="959">
        <f>+AD111</f>
        <v>2.1225</v>
      </c>
      <c r="F66" s="956"/>
      <c r="G66" s="960">
        <f>+AC111</f>
        <v>298.75</v>
      </c>
      <c r="H66" s="958">
        <f t="shared" si="6"/>
        <v>2006</v>
      </c>
      <c r="AF66"/>
      <c r="AI66" s="989" t="s">
        <v>1110</v>
      </c>
      <c r="AN66" s="989" t="s">
        <v>1110</v>
      </c>
      <c r="AO66" s="944"/>
    </row>
    <row r="67" spans="3:41" ht="12.75">
      <c r="C67" s="1194"/>
      <c r="D67" s="985" t="str">
        <f t="shared" si="7"/>
        <v>07</v>
      </c>
      <c r="E67" s="959">
        <f>+AD123</f>
        <v>2.233333333333333</v>
      </c>
      <c r="F67" s="956"/>
      <c r="G67" s="960">
        <f>+AC123</f>
        <v>327.9166666666667</v>
      </c>
      <c r="H67" s="958">
        <f t="shared" si="6"/>
        <v>2007</v>
      </c>
      <c r="AF67"/>
      <c r="AI67" s="989" t="s">
        <v>1111</v>
      </c>
      <c r="AN67" s="989" t="s">
        <v>1111</v>
      </c>
      <c r="AO67" s="944"/>
    </row>
    <row r="68" spans="3:43" ht="26.25">
      <c r="C68" s="1194"/>
      <c r="D68" s="985"/>
      <c r="E68" s="959">
        <f>+AD135</f>
        <v>3.026666666666667</v>
      </c>
      <c r="F68" s="956"/>
      <c r="G68" s="960">
        <f>+AC135</f>
        <v>497.25</v>
      </c>
      <c r="H68" s="958">
        <f t="shared" si="6"/>
        <v>2008</v>
      </c>
      <c r="AA68" s="990" t="s">
        <v>1112</v>
      </c>
      <c r="AB68" s="991" t="s">
        <v>1112</v>
      </c>
      <c r="AC68" s="992" t="s">
        <v>1113</v>
      </c>
      <c r="AD68" s="993" t="s">
        <v>1113</v>
      </c>
      <c r="AF68"/>
      <c r="AG68" s="994" t="s">
        <v>1114</v>
      </c>
      <c r="AI68" s="995" t="s">
        <v>1115</v>
      </c>
      <c r="AJ68" s="996"/>
      <c r="AK68" s="997" t="s">
        <v>1116</v>
      </c>
      <c r="AL68" s="998" t="s">
        <v>1117</v>
      </c>
      <c r="AN68" s="999" t="s">
        <v>1115</v>
      </c>
      <c r="AO68" s="1000"/>
      <c r="AP68" s="1001" t="s">
        <v>1116</v>
      </c>
      <c r="AQ68" s="1002" t="s">
        <v>1117</v>
      </c>
    </row>
    <row r="69" spans="3:43" ht="12.75">
      <c r="C69" s="1194"/>
      <c r="D69" s="985" t="str">
        <f t="shared" si="7"/>
        <v>09</v>
      </c>
      <c r="E69" s="959">
        <f>+AD147</f>
        <v>1.735</v>
      </c>
      <c r="F69" s="956"/>
      <c r="G69" s="960">
        <f>+AC147</f>
        <v>445.6666666666667</v>
      </c>
      <c r="H69" s="958">
        <f t="shared" si="6"/>
        <v>2009</v>
      </c>
      <c r="AA69" s="1003" t="s">
        <v>1097</v>
      </c>
      <c r="AB69" s="1004" t="s">
        <v>1096</v>
      </c>
      <c r="AC69" s="1003" t="s">
        <v>1097</v>
      </c>
      <c r="AD69" s="1004" t="s">
        <v>1096</v>
      </c>
      <c r="AF69"/>
      <c r="AI69" s="995" t="s">
        <v>1097</v>
      </c>
      <c r="AJ69" s="996"/>
      <c r="AK69" s="997" t="s">
        <v>1118</v>
      </c>
      <c r="AL69" s="998" t="s">
        <v>1118</v>
      </c>
      <c r="AN69" s="999" t="s">
        <v>1096</v>
      </c>
      <c r="AO69" s="1005"/>
      <c r="AP69" s="1001" t="s">
        <v>1118</v>
      </c>
      <c r="AQ69" s="1002" t="s">
        <v>1118</v>
      </c>
    </row>
    <row r="70" spans="4:43" ht="12.75">
      <c r="D70" s="985"/>
      <c r="E70" s="959">
        <f>+AD159</f>
        <v>2.3149666666666664</v>
      </c>
      <c r="G70" s="960">
        <f>+AC159</f>
        <v>456.5</v>
      </c>
      <c r="H70" s="958">
        <f t="shared" si="6"/>
        <v>2010</v>
      </c>
      <c r="AA70" s="1003" t="s">
        <v>1119</v>
      </c>
      <c r="AB70" s="1004" t="s">
        <v>1120</v>
      </c>
      <c r="AC70" s="1003" t="s">
        <v>1119</v>
      </c>
      <c r="AD70" s="1004" t="s">
        <v>1120</v>
      </c>
      <c r="AE70" s="1006"/>
      <c r="AF70" s="1154"/>
      <c r="AG70" s="1007"/>
      <c r="AI70" s="995" t="s">
        <v>1119</v>
      </c>
      <c r="AJ70" s="996"/>
      <c r="AK70" s="997" t="s">
        <v>1121</v>
      </c>
      <c r="AL70" s="998" t="s">
        <v>1121</v>
      </c>
      <c r="AN70" s="999" t="s">
        <v>1120</v>
      </c>
      <c r="AO70" s="1005"/>
      <c r="AP70" s="1001" t="s">
        <v>1121</v>
      </c>
      <c r="AQ70" s="1002" t="s">
        <v>1121</v>
      </c>
    </row>
    <row r="71" spans="4:44" ht="12.75">
      <c r="D71" s="985" t="str">
        <f t="shared" si="7"/>
        <v>11</v>
      </c>
      <c r="E71" s="959">
        <f>+AD171</f>
        <v>3.100983333333333</v>
      </c>
      <c r="G71" s="960">
        <f>+AC171</f>
        <v>515.5</v>
      </c>
      <c r="H71" s="958">
        <f t="shared" si="6"/>
        <v>2011</v>
      </c>
      <c r="Y71" s="1008"/>
      <c r="Z71" s="943">
        <v>1</v>
      </c>
      <c r="AA71" s="1009">
        <f>AVERAGE(AI$83:AI$242)</f>
        <v>418.42138364779873</v>
      </c>
      <c r="AB71" s="1010">
        <f>AVERAGE(AN$75:AN$242)</f>
        <v>2.2144041666666667</v>
      </c>
      <c r="AC71" s="1011"/>
      <c r="AD71" s="1012"/>
      <c r="AE71" s="1013"/>
      <c r="AF71" s="1156">
        <v>37500</v>
      </c>
      <c r="AG71" s="1014">
        <v>0.2</v>
      </c>
      <c r="AH71" s="1008"/>
      <c r="AI71" s="995"/>
      <c r="AJ71" s="996"/>
      <c r="AK71" s="997" t="s">
        <v>1122</v>
      </c>
      <c r="AL71" s="998" t="s">
        <v>1122</v>
      </c>
      <c r="AM71" s="1008"/>
      <c r="AN71" s="1015"/>
      <c r="AO71" s="1005"/>
      <c r="AP71" s="1001" t="s">
        <v>1122</v>
      </c>
      <c r="AQ71" s="1002" t="s">
        <v>1122</v>
      </c>
      <c r="AR71" s="988"/>
    </row>
    <row r="72" spans="4:43" ht="12.75">
      <c r="D72" s="985"/>
      <c r="E72" s="959">
        <f>+AD183</f>
        <v>3.2101166666666665</v>
      </c>
      <c r="G72" s="960">
        <f>+AC183</f>
        <v>601.3333333333334</v>
      </c>
      <c r="H72" s="958">
        <f t="shared" si="6"/>
        <v>2012</v>
      </c>
      <c r="Z72" s="1016">
        <f>+Z71+1</f>
        <v>2</v>
      </c>
      <c r="AA72" s="1009">
        <f aca="true" t="shared" si="8" ref="AA72:AA135">AVERAGE(AI$83:AI$242)</f>
        <v>418.42138364779873</v>
      </c>
      <c r="AB72" s="1010">
        <f aca="true" t="shared" si="9" ref="AB72:AB135">AVERAGE(AN$75:AN$242)</f>
        <v>2.2144041666666667</v>
      </c>
      <c r="AC72" s="1011"/>
      <c r="AD72" s="1012"/>
      <c r="AE72" s="1013">
        <f>+AF72</f>
        <v>37530</v>
      </c>
      <c r="AF72" s="1156">
        <v>37530</v>
      </c>
      <c r="AG72" s="1014">
        <v>0.2</v>
      </c>
      <c r="AI72" s="995"/>
      <c r="AJ72" s="996"/>
      <c r="AK72" s="997" t="s">
        <v>1123</v>
      </c>
      <c r="AL72" s="998" t="s">
        <v>1123</v>
      </c>
      <c r="AN72" s="1015"/>
      <c r="AO72" s="1005"/>
      <c r="AP72" s="1001" t="s">
        <v>1123</v>
      </c>
      <c r="AQ72" s="1002" t="s">
        <v>1123</v>
      </c>
    </row>
    <row r="73" spans="4:45" ht="12.75">
      <c r="D73" s="985" t="str">
        <f t="shared" si="7"/>
        <v>13</v>
      </c>
      <c r="E73" s="959">
        <f>+AD195</f>
        <v>3.055775</v>
      </c>
      <c r="G73" s="960">
        <f>+AC195</f>
        <v>540.8333333333334</v>
      </c>
      <c r="H73" s="958">
        <f t="shared" si="6"/>
        <v>2013</v>
      </c>
      <c r="Z73" s="1016">
        <f aca="true" t="shared" si="10" ref="Z73:Z136">+Z72+1</f>
        <v>3</v>
      </c>
      <c r="AA73" s="1009">
        <f t="shared" si="8"/>
        <v>418.42138364779873</v>
      </c>
      <c r="AB73" s="1010">
        <f t="shared" si="9"/>
        <v>2.2144041666666667</v>
      </c>
      <c r="AC73" s="1011"/>
      <c r="AD73" s="1012"/>
      <c r="AE73" s="1013"/>
      <c r="AF73" s="1156">
        <v>37561</v>
      </c>
      <c r="AG73" s="1017">
        <v>0</v>
      </c>
      <c r="AI73" s="1018">
        <f>MAX(AI76:AI172)</f>
        <v>747</v>
      </c>
      <c r="AJ73" s="1019">
        <f>MAX(AJ76:AJ172)</f>
        <v>3.4464285714285716</v>
      </c>
      <c r="AK73" s="1020">
        <f>MAX(AK76:AK172)</f>
        <v>0.21798780487804878</v>
      </c>
      <c r="AL73" s="1021">
        <f>MAX(AL76:AL172)</f>
        <v>143</v>
      </c>
      <c r="AN73" s="1022">
        <f>MAX(AN76:AN173)</f>
        <v>3.92</v>
      </c>
      <c r="AO73" s="1020">
        <f>MAX(AO76:AO173)</f>
        <v>3.3555555555555556</v>
      </c>
      <c r="AP73" s="1020">
        <f>MAX(AP76:AP173)</f>
        <v>0.27419354838709675</v>
      </c>
      <c r="AQ73" s="1023">
        <f>MAX(AQ84:AQ173)</f>
        <v>0.5300000000000002</v>
      </c>
      <c r="AR73" s="1024"/>
      <c r="AS73" s="1024" t="s">
        <v>1124</v>
      </c>
    </row>
    <row r="74" spans="4:43" ht="15">
      <c r="D74" s="985"/>
      <c r="E74" s="959">
        <f>+AD207</f>
        <v>2.9199499999999996</v>
      </c>
      <c r="G74" s="960">
        <f>+AC207</f>
        <v>585.25</v>
      </c>
      <c r="H74" s="958">
        <f t="shared" si="6"/>
        <v>2014</v>
      </c>
      <c r="Z74" s="1016">
        <f t="shared" si="10"/>
        <v>4</v>
      </c>
      <c r="AA74" s="1009">
        <f t="shared" si="8"/>
        <v>418.42138364779873</v>
      </c>
      <c r="AB74" s="1010">
        <f t="shared" si="9"/>
        <v>2.2144041666666667</v>
      </c>
      <c r="AC74" s="1011"/>
      <c r="AD74" s="1012"/>
      <c r="AE74" s="1013"/>
      <c r="AF74" s="1156">
        <v>37591</v>
      </c>
      <c r="AG74" s="1017">
        <v>0</v>
      </c>
      <c r="AI74" s="1025"/>
      <c r="AJ74" s="1026">
        <f aca="true" t="shared" si="11" ref="AJ74:AJ82">IF(AI74="","",(AI74-AI$87)/AI$87)</f>
      </c>
      <c r="AK74" s="997"/>
      <c r="AL74" s="998"/>
      <c r="AN74" s="1027"/>
      <c r="AO74" s="1028">
        <f aca="true" t="shared" si="12" ref="AO74:AO87">IF(AN74="","",(AN74-AN$87)/AN$87)</f>
      </c>
      <c r="AP74" s="1001"/>
      <c r="AQ74" s="1002"/>
    </row>
    <row r="75" spans="4:44" ht="15">
      <c r="D75" s="985" t="str">
        <f t="shared" si="7"/>
        <v>15</v>
      </c>
      <c r="E75" s="959">
        <f>+AD219</f>
        <v>1.817083333333333</v>
      </c>
      <c r="G75" s="960">
        <f>+AC219</f>
        <v>505.5833333333333</v>
      </c>
      <c r="H75" s="958">
        <f t="shared" si="6"/>
        <v>2015</v>
      </c>
      <c r="Y75" s="1008"/>
      <c r="Z75" s="1016">
        <f t="shared" si="10"/>
        <v>5</v>
      </c>
      <c r="AA75" s="1009">
        <f t="shared" si="8"/>
        <v>418.42138364779873</v>
      </c>
      <c r="AB75" s="1010">
        <f t="shared" si="9"/>
        <v>2.2144041666666667</v>
      </c>
      <c r="AC75" s="1029">
        <f>IF(AI75&gt;0,AVERAGE(AI75:AI86),"")</f>
      </c>
      <c r="AD75" s="1030">
        <f>IF(AN75&gt;0,AVERAGE(AN75:AN86),"")</f>
        <v>0.9141666666666667</v>
      </c>
      <c r="AE75" s="1031">
        <f>+AF75</f>
        <v>37622</v>
      </c>
      <c r="AF75" s="1155">
        <v>37622</v>
      </c>
      <c r="AG75" s="1017">
        <v>0</v>
      </c>
      <c r="AH75" s="1008"/>
      <c r="AI75" s="1025"/>
      <c r="AJ75" s="1026">
        <f t="shared" si="11"/>
      </c>
      <c r="AK75" s="997"/>
      <c r="AL75" s="998"/>
      <c r="AM75" s="1008"/>
      <c r="AN75" s="1027">
        <v>0.87</v>
      </c>
      <c r="AO75" s="1028">
        <f t="shared" si="12"/>
        <v>-0.03333333333333336</v>
      </c>
      <c r="AP75" s="1001"/>
      <c r="AQ75" s="1032">
        <f aca="true" t="shared" si="13" ref="AQ75:AQ83">+AN75-AN74</f>
        <v>0.87</v>
      </c>
      <c r="AR75" s="1008"/>
    </row>
    <row r="76" spans="4:43" ht="15">
      <c r="D76" s="985"/>
      <c r="E76" s="959">
        <f>+AD231</f>
        <v>1.44695</v>
      </c>
      <c r="G76" s="960">
        <f>+AC231</f>
        <v>368.1818181818182</v>
      </c>
      <c r="H76" s="958">
        <f t="shared" si="6"/>
        <v>2016</v>
      </c>
      <c r="I76" s="1033"/>
      <c r="J76" s="1033"/>
      <c r="K76" s="1033"/>
      <c r="Z76" s="1016">
        <f t="shared" si="10"/>
        <v>6</v>
      </c>
      <c r="AA76" s="1009">
        <f t="shared" si="8"/>
        <v>418.42138364779873</v>
      </c>
      <c r="AB76" s="1010">
        <f t="shared" si="9"/>
        <v>2.2144041666666667</v>
      </c>
      <c r="AC76" s="1011"/>
      <c r="AD76" s="1012"/>
      <c r="AE76" s="1031"/>
      <c r="AF76" s="1155">
        <v>37653</v>
      </c>
      <c r="AG76" s="1017">
        <v>0</v>
      </c>
      <c r="AI76" s="1025"/>
      <c r="AJ76" s="1026">
        <f t="shared" si="11"/>
      </c>
      <c r="AK76" s="997"/>
      <c r="AL76" s="998"/>
      <c r="AN76" s="1027">
        <v>0.9</v>
      </c>
      <c r="AO76" s="1028">
        <f t="shared" si="12"/>
        <v>0</v>
      </c>
      <c r="AP76" s="1034">
        <f>IF(AN76&gt;0,(AN76-AN75)/AN76,"")</f>
        <v>0.03333333333333336</v>
      </c>
      <c r="AQ76" s="1032">
        <f t="shared" si="13"/>
        <v>0.030000000000000027</v>
      </c>
    </row>
    <row r="77" spans="4:43" ht="15">
      <c r="D77" s="985" t="str">
        <f t="shared" si="7"/>
        <v>17</v>
      </c>
      <c r="E77" s="959">
        <f>+AD232</f>
        <v>0</v>
      </c>
      <c r="G77" s="960">
        <f>+AC232</f>
        <v>0</v>
      </c>
      <c r="H77" s="958">
        <f t="shared" si="6"/>
        <v>2017</v>
      </c>
      <c r="I77" s="1033"/>
      <c r="J77" s="1033"/>
      <c r="K77" s="1033"/>
      <c r="Z77" s="1016">
        <f t="shared" si="10"/>
        <v>7</v>
      </c>
      <c r="AA77" s="1009">
        <f t="shared" si="8"/>
        <v>418.42138364779873</v>
      </c>
      <c r="AB77" s="1010">
        <f t="shared" si="9"/>
        <v>2.2144041666666667</v>
      </c>
      <c r="AC77" s="1011"/>
      <c r="AD77" s="1012"/>
      <c r="AE77" s="1031"/>
      <c r="AF77" s="1155">
        <v>37681</v>
      </c>
      <c r="AG77" s="1017">
        <v>0</v>
      </c>
      <c r="AI77" s="1025"/>
      <c r="AJ77" s="1026">
        <f t="shared" si="11"/>
      </c>
      <c r="AK77" s="997"/>
      <c r="AL77" s="998"/>
      <c r="AN77" s="1027">
        <v>1.24</v>
      </c>
      <c r="AO77" s="1028">
        <f t="shared" si="12"/>
        <v>0.3777777777777777</v>
      </c>
      <c r="AP77" s="1035">
        <f aca="true" t="shared" si="14" ref="AP77:AP140">IF(AN77&gt;0,(AN77-AN76)/AN77,"")</f>
        <v>0.27419354838709675</v>
      </c>
      <c r="AQ77" s="1032">
        <f t="shared" si="13"/>
        <v>0.33999999999999997</v>
      </c>
    </row>
    <row r="78" spans="4:43" ht="10.5" customHeight="1">
      <c r="D78" s="985"/>
      <c r="E78" s="959"/>
      <c r="F78" s="1033"/>
      <c r="G78" s="960"/>
      <c r="H78" s="958">
        <f t="shared" si="6"/>
        <v>2018</v>
      </c>
      <c r="I78" s="1036"/>
      <c r="J78" s="1037"/>
      <c r="K78" s="1033"/>
      <c r="Z78" s="1016">
        <f t="shared" si="10"/>
        <v>8</v>
      </c>
      <c r="AA78" s="1009">
        <f t="shared" si="8"/>
        <v>418.42138364779873</v>
      </c>
      <c r="AB78" s="1010">
        <f t="shared" si="9"/>
        <v>2.2144041666666667</v>
      </c>
      <c r="AC78" s="1011"/>
      <c r="AD78" s="1012"/>
      <c r="AE78" s="1031"/>
      <c r="AF78" s="1155">
        <v>37712</v>
      </c>
      <c r="AG78" s="1017">
        <v>0</v>
      </c>
      <c r="AI78" s="1025"/>
      <c r="AJ78" s="1026">
        <f t="shared" si="11"/>
      </c>
      <c r="AK78" s="997"/>
      <c r="AL78" s="998"/>
      <c r="AN78" s="1027">
        <v>0.9</v>
      </c>
      <c r="AO78" s="1028">
        <f t="shared" si="12"/>
        <v>0</v>
      </c>
      <c r="AP78" s="1034">
        <f t="shared" si="14"/>
        <v>-0.3777777777777777</v>
      </c>
      <c r="AQ78" s="1032">
        <f t="shared" si="13"/>
        <v>-0.33999999999999997</v>
      </c>
    </row>
    <row r="79" spans="4:43" ht="15">
      <c r="D79" s="985" t="str">
        <f>RIGHT(H79,2)</f>
        <v>19</v>
      </c>
      <c r="E79" s="959"/>
      <c r="F79" s="1033"/>
      <c r="G79" s="960"/>
      <c r="H79" s="958">
        <f t="shared" si="6"/>
        <v>2019</v>
      </c>
      <c r="J79" s="1038"/>
      <c r="K79" s="1033"/>
      <c r="Z79" s="1016">
        <f t="shared" si="10"/>
        <v>9</v>
      </c>
      <c r="AA79" s="1009">
        <f t="shared" si="8"/>
        <v>418.42138364779873</v>
      </c>
      <c r="AB79" s="1010">
        <f t="shared" si="9"/>
        <v>2.2144041666666667</v>
      </c>
      <c r="AC79" s="1011"/>
      <c r="AD79" s="1012"/>
      <c r="AE79" s="1031"/>
      <c r="AF79" s="1155">
        <v>37742</v>
      </c>
      <c r="AG79" s="1014">
        <v>0.2</v>
      </c>
      <c r="AI79" s="1025"/>
      <c r="AJ79" s="1026">
        <f t="shared" si="11"/>
      </c>
      <c r="AK79" s="997"/>
      <c r="AL79" s="998"/>
      <c r="AN79" s="1027">
        <v>0.81</v>
      </c>
      <c r="AO79" s="1028">
        <f t="shared" si="12"/>
        <v>-0.09999999999999996</v>
      </c>
      <c r="AP79" s="1034">
        <f t="shared" si="14"/>
        <v>-0.11111111111111106</v>
      </c>
      <c r="AQ79" s="1032">
        <f t="shared" si="13"/>
        <v>-0.08999999999999997</v>
      </c>
    </row>
    <row r="80" spans="4:43" ht="15">
      <c r="D80" s="985"/>
      <c r="E80" s="959"/>
      <c r="F80" s="1033"/>
      <c r="G80" s="960"/>
      <c r="H80" s="958">
        <f t="shared" si="6"/>
        <v>2020</v>
      </c>
      <c r="J80" s="1038"/>
      <c r="K80" s="1033"/>
      <c r="Z80" s="1016">
        <f t="shared" si="10"/>
        <v>10</v>
      </c>
      <c r="AA80" s="1009">
        <f t="shared" si="8"/>
        <v>418.42138364779873</v>
      </c>
      <c r="AB80" s="1010">
        <f t="shared" si="9"/>
        <v>2.2144041666666667</v>
      </c>
      <c r="AC80" s="1011"/>
      <c r="AD80" s="1012"/>
      <c r="AE80" s="1031"/>
      <c r="AF80" s="1155">
        <v>37773</v>
      </c>
      <c r="AG80" s="1014">
        <v>0.2</v>
      </c>
      <c r="AI80" s="1025"/>
      <c r="AJ80" s="1026">
        <f t="shared" si="11"/>
      </c>
      <c r="AK80" s="997"/>
      <c r="AL80" s="998"/>
      <c r="AN80" s="1027">
        <v>0.77</v>
      </c>
      <c r="AO80" s="1028">
        <f t="shared" si="12"/>
        <v>-0.14444444444444446</v>
      </c>
      <c r="AP80" s="1034">
        <f t="shared" si="14"/>
        <v>-0.05194805194805199</v>
      </c>
      <c r="AQ80" s="1032">
        <f t="shared" si="13"/>
        <v>-0.040000000000000036</v>
      </c>
    </row>
    <row r="81" spans="10:43" ht="15">
      <c r="J81" s="1039"/>
      <c r="K81" s="1033"/>
      <c r="Z81" s="1016">
        <f t="shared" si="10"/>
        <v>11</v>
      </c>
      <c r="AA81" s="1009">
        <f t="shared" si="8"/>
        <v>418.42138364779873</v>
      </c>
      <c r="AB81" s="1010">
        <f t="shared" si="9"/>
        <v>2.2144041666666667</v>
      </c>
      <c r="AC81" s="1011"/>
      <c r="AD81" s="1012"/>
      <c r="AE81" s="1040">
        <f>+AF81</f>
        <v>37803</v>
      </c>
      <c r="AF81" s="1155">
        <v>37803</v>
      </c>
      <c r="AG81" s="1014">
        <v>0.2</v>
      </c>
      <c r="AI81" s="1025"/>
      <c r="AJ81" s="1026">
        <f t="shared" si="11"/>
      </c>
      <c r="AK81" s="997"/>
      <c r="AL81" s="998"/>
      <c r="AN81" s="1027">
        <v>0.97</v>
      </c>
      <c r="AO81" s="1028">
        <f t="shared" si="12"/>
        <v>0.07777777777777772</v>
      </c>
      <c r="AP81" s="1034">
        <f t="shared" si="14"/>
        <v>0.20618556701030924</v>
      </c>
      <c r="AQ81" s="1032">
        <f t="shared" si="13"/>
        <v>0.19999999999999996</v>
      </c>
    </row>
    <row r="82" spans="10:43" ht="15">
      <c r="J82" s="1038"/>
      <c r="K82" s="1033"/>
      <c r="Z82" s="1016">
        <f t="shared" si="10"/>
        <v>12</v>
      </c>
      <c r="AA82" s="1009">
        <f t="shared" si="8"/>
        <v>418.42138364779873</v>
      </c>
      <c r="AB82" s="1010">
        <f t="shared" si="9"/>
        <v>2.2144041666666667</v>
      </c>
      <c r="AC82" s="1011"/>
      <c r="AD82" s="1010"/>
      <c r="AE82" s="1031"/>
      <c r="AF82" s="1155">
        <v>37834</v>
      </c>
      <c r="AG82" s="1014">
        <v>0.2</v>
      </c>
      <c r="AI82" s="1025"/>
      <c r="AJ82" s="1026">
        <f t="shared" si="11"/>
      </c>
      <c r="AK82" s="1041"/>
      <c r="AL82" s="1042"/>
      <c r="AN82" s="1027">
        <v>0.85</v>
      </c>
      <c r="AO82" s="1028">
        <f t="shared" si="12"/>
        <v>-0.0555555555555556</v>
      </c>
      <c r="AP82" s="1034">
        <f t="shared" si="14"/>
        <v>-0.1411764705882353</v>
      </c>
      <c r="AQ82" s="1032">
        <f t="shared" si="13"/>
        <v>-0.12</v>
      </c>
    </row>
    <row r="83" spans="10:43" ht="15">
      <c r="J83" s="1038"/>
      <c r="K83" s="1033"/>
      <c r="Z83" s="1016">
        <f t="shared" si="10"/>
        <v>13</v>
      </c>
      <c r="AA83" s="1009">
        <f t="shared" si="8"/>
        <v>418.42138364779873</v>
      </c>
      <c r="AB83" s="1010">
        <f t="shared" si="9"/>
        <v>2.2144041666666667</v>
      </c>
      <c r="AC83" s="1011"/>
      <c r="AD83" s="1012"/>
      <c r="AE83" s="1031"/>
      <c r="AF83" s="1155">
        <v>37865</v>
      </c>
      <c r="AG83" s="1014">
        <v>0.2</v>
      </c>
      <c r="AI83" s="1043">
        <v>183</v>
      </c>
      <c r="AJ83" s="1026">
        <f>IF(AI83="","",(AI83-AI$87)/AI$87)</f>
        <v>0.08928571428571429</v>
      </c>
      <c r="AK83" s="1044"/>
      <c r="AL83" s="1045"/>
      <c r="AN83" s="1027">
        <v>1.09</v>
      </c>
      <c r="AO83" s="1028">
        <f t="shared" si="12"/>
        <v>0.21111111111111117</v>
      </c>
      <c r="AP83" s="1034">
        <f t="shared" si="14"/>
        <v>0.22018348623853218</v>
      </c>
      <c r="AQ83" s="1032">
        <f t="shared" si="13"/>
        <v>0.2400000000000001</v>
      </c>
    </row>
    <row r="84" spans="10:43" ht="15">
      <c r="J84" s="1038"/>
      <c r="K84" s="1033"/>
      <c r="Z84" s="1016">
        <f t="shared" si="10"/>
        <v>14</v>
      </c>
      <c r="AA84" s="1009">
        <f t="shared" si="8"/>
        <v>418.42138364779873</v>
      </c>
      <c r="AB84" s="1010">
        <f t="shared" si="9"/>
        <v>2.2144041666666667</v>
      </c>
      <c r="AC84" s="1011"/>
      <c r="AD84" s="1010"/>
      <c r="AE84" s="1031"/>
      <c r="AF84" s="1155">
        <v>37895</v>
      </c>
      <c r="AG84" s="1014">
        <v>0.2</v>
      </c>
      <c r="AI84" s="1043">
        <v>173</v>
      </c>
      <c r="AJ84" s="1026">
        <f aca="true" t="shared" si="15" ref="AJ84:AJ147">IF(AI84="","",(AI84-AI$87)/AI$87)</f>
        <v>0.02976190476190476</v>
      </c>
      <c r="AK84" s="1046">
        <f>IF(AI84&gt;0,(AI84-AI83)/AI84,"")</f>
        <v>-0.057803468208092484</v>
      </c>
      <c r="AL84" s="1045">
        <f>+AI84-AI83</f>
        <v>-10</v>
      </c>
      <c r="AN84" s="1027">
        <v>0.82</v>
      </c>
      <c r="AO84" s="1028">
        <f t="shared" si="12"/>
        <v>-0.08888888888888896</v>
      </c>
      <c r="AP84" s="1034">
        <f t="shared" si="14"/>
        <v>-0.329268292682927</v>
      </c>
      <c r="AQ84" s="1032">
        <f>+AN84-AN83</f>
        <v>-0.27000000000000013</v>
      </c>
    </row>
    <row r="85" spans="10:43" ht="15">
      <c r="J85" s="1038"/>
      <c r="K85" s="1033"/>
      <c r="Z85" s="1016">
        <f t="shared" si="10"/>
        <v>15</v>
      </c>
      <c r="AA85" s="1009">
        <f t="shared" si="8"/>
        <v>418.42138364779873</v>
      </c>
      <c r="AB85" s="1010">
        <f t="shared" si="9"/>
        <v>2.2144041666666667</v>
      </c>
      <c r="AC85" s="1011"/>
      <c r="AD85" s="1010"/>
      <c r="AE85" s="1031"/>
      <c r="AF85" s="1155">
        <v>37926</v>
      </c>
      <c r="AG85" s="1017">
        <v>0</v>
      </c>
      <c r="AI85" s="1043">
        <v>173</v>
      </c>
      <c r="AJ85" s="1026">
        <f t="shared" si="15"/>
        <v>0.02976190476190476</v>
      </c>
      <c r="AK85" s="1046">
        <f aca="true" t="shared" si="16" ref="AK85:AK148">IF(AI85&gt;0,(AI85-AI84)/AI85,"")</f>
        <v>0</v>
      </c>
      <c r="AL85" s="1045">
        <f aca="true" t="shared" si="17" ref="AL85:AL148">+AI85-AI84</f>
        <v>0</v>
      </c>
      <c r="AN85" s="1027">
        <v>0.88</v>
      </c>
      <c r="AO85" s="1028">
        <f t="shared" si="12"/>
        <v>-0.02222222222222224</v>
      </c>
      <c r="AP85" s="1034">
        <f t="shared" si="14"/>
        <v>0.06818181818181825</v>
      </c>
      <c r="AQ85" s="1032">
        <f aca="true" t="shared" si="18" ref="AQ85:AQ148">+AN85-AN84</f>
        <v>0.06000000000000005</v>
      </c>
    </row>
    <row r="86" spans="10:43" ht="15">
      <c r="J86" s="1038"/>
      <c r="K86" s="1033"/>
      <c r="Z86" s="1016">
        <f t="shared" si="10"/>
        <v>16</v>
      </c>
      <c r="AA86" s="1009">
        <f t="shared" si="8"/>
        <v>418.42138364779873</v>
      </c>
      <c r="AB86" s="1010">
        <f t="shared" si="9"/>
        <v>2.2144041666666667</v>
      </c>
      <c r="AC86" s="1011"/>
      <c r="AD86" s="1010"/>
      <c r="AE86" s="1031"/>
      <c r="AF86" s="1155">
        <v>37956</v>
      </c>
      <c r="AG86" s="1017">
        <v>0</v>
      </c>
      <c r="AI86" s="1043">
        <v>171</v>
      </c>
      <c r="AJ86" s="1026">
        <f t="shared" si="15"/>
        <v>0.017857142857142856</v>
      </c>
      <c r="AK86" s="1046">
        <f t="shared" si="16"/>
        <v>-0.011695906432748537</v>
      </c>
      <c r="AL86" s="1045">
        <f t="shared" si="17"/>
        <v>-2</v>
      </c>
      <c r="AN86" s="1027">
        <v>0.87</v>
      </c>
      <c r="AO86" s="1028">
        <f t="shared" si="12"/>
        <v>-0.03333333333333336</v>
      </c>
      <c r="AP86" s="1034">
        <f t="shared" si="14"/>
        <v>-0.011494252873563229</v>
      </c>
      <c r="AQ86" s="1032">
        <f t="shared" si="18"/>
        <v>-0.010000000000000009</v>
      </c>
    </row>
    <row r="87" spans="10:44" ht="15">
      <c r="J87" s="1038"/>
      <c r="K87" s="1033"/>
      <c r="Y87" s="1008"/>
      <c r="Z87" s="1016">
        <f t="shared" si="10"/>
        <v>17</v>
      </c>
      <c r="AA87" s="1009">
        <f t="shared" si="8"/>
        <v>418.42138364779873</v>
      </c>
      <c r="AB87" s="1010">
        <f t="shared" si="9"/>
        <v>2.2144041666666667</v>
      </c>
      <c r="AC87" s="1029">
        <f>IF(AI87&gt;0,AVERAGE(AI87:AI98),"")</f>
        <v>181.41666666666666</v>
      </c>
      <c r="AD87" s="1030">
        <f>IF(AN87&gt;0,AVERAGE(AN87:AN98),"")</f>
        <v>1.2850000000000001</v>
      </c>
      <c r="AE87" s="1013">
        <f>+AF87</f>
        <v>37987</v>
      </c>
      <c r="AF87" s="1156">
        <v>37987</v>
      </c>
      <c r="AG87" s="1017">
        <v>0</v>
      </c>
      <c r="AH87" s="1008"/>
      <c r="AI87" s="1043">
        <v>168</v>
      </c>
      <c r="AJ87" s="1047">
        <f t="shared" si="15"/>
        <v>0</v>
      </c>
      <c r="AK87" s="1046">
        <f t="shared" si="16"/>
        <v>-0.017857142857142856</v>
      </c>
      <c r="AL87" s="1045">
        <f t="shared" si="17"/>
        <v>-3</v>
      </c>
      <c r="AM87" s="1008"/>
      <c r="AN87" s="1048">
        <v>0.9</v>
      </c>
      <c r="AO87" s="1028">
        <f t="shared" si="12"/>
        <v>0</v>
      </c>
      <c r="AP87" s="1034">
        <f t="shared" si="14"/>
        <v>0.03333333333333336</v>
      </c>
      <c r="AQ87" s="1032">
        <f t="shared" si="18"/>
        <v>0.030000000000000027</v>
      </c>
      <c r="AR87" s="1008"/>
    </row>
    <row r="88" spans="7:43" ht="15">
      <c r="G88" s="956"/>
      <c r="H88" s="956"/>
      <c r="J88" s="1038"/>
      <c r="K88" s="1033"/>
      <c r="M88" s="1049"/>
      <c r="Z88" s="1016">
        <f t="shared" si="10"/>
        <v>18</v>
      </c>
      <c r="AA88" s="1009">
        <f t="shared" si="8"/>
        <v>418.42138364779873</v>
      </c>
      <c r="AB88" s="1010">
        <f t="shared" si="9"/>
        <v>2.2144041666666667</v>
      </c>
      <c r="AC88" s="1011"/>
      <c r="AD88" s="1010"/>
      <c r="AE88" s="1013"/>
      <c r="AF88" s="1156">
        <v>38018</v>
      </c>
      <c r="AG88" s="1017">
        <v>0</v>
      </c>
      <c r="AI88" s="1043">
        <v>168</v>
      </c>
      <c r="AJ88" s="1026">
        <f t="shared" si="15"/>
        <v>0</v>
      </c>
      <c r="AK88" s="1046">
        <f t="shared" si="16"/>
        <v>0</v>
      </c>
      <c r="AL88" s="1045">
        <f t="shared" si="17"/>
        <v>0</v>
      </c>
      <c r="AN88" s="1027">
        <v>0.97</v>
      </c>
      <c r="AO88" s="1028">
        <f>IF(AN88="","",(AN88-AN$87)/AN$87)</f>
        <v>0.07777777777777772</v>
      </c>
      <c r="AP88" s="1034">
        <f t="shared" si="14"/>
        <v>0.0721649484536082</v>
      </c>
      <c r="AQ88" s="1032">
        <f t="shared" si="18"/>
        <v>0.06999999999999995</v>
      </c>
    </row>
    <row r="89" spans="7:43" ht="15">
      <c r="G89" s="956"/>
      <c r="H89" s="956"/>
      <c r="J89" s="1038"/>
      <c r="K89" s="1033"/>
      <c r="Z89" s="1016">
        <f t="shared" si="10"/>
        <v>19</v>
      </c>
      <c r="AA89" s="1009">
        <f t="shared" si="8"/>
        <v>418.42138364779873</v>
      </c>
      <c r="AB89" s="1010">
        <f t="shared" si="9"/>
        <v>2.2144041666666667</v>
      </c>
      <c r="AC89" s="1011"/>
      <c r="AD89" s="1010"/>
      <c r="AE89" s="1013"/>
      <c r="AF89" s="1156">
        <v>38047</v>
      </c>
      <c r="AG89" s="1017">
        <v>0</v>
      </c>
      <c r="AI89" s="1043">
        <v>168</v>
      </c>
      <c r="AJ89" s="1026">
        <f t="shared" si="15"/>
        <v>0</v>
      </c>
      <c r="AK89" s="1046">
        <f t="shared" si="16"/>
        <v>0</v>
      </c>
      <c r="AL89" s="1045">
        <f t="shared" si="17"/>
        <v>0</v>
      </c>
      <c r="AN89" s="1027">
        <v>1.18</v>
      </c>
      <c r="AO89" s="1028">
        <f aca="true" t="shared" si="19" ref="AO89:AO152">IF(AN89="","",(AN89-AN$87)/AN$87)</f>
        <v>0.311111111111111</v>
      </c>
      <c r="AP89" s="1034">
        <f t="shared" si="14"/>
        <v>0.17796610169491522</v>
      </c>
      <c r="AQ89" s="1032">
        <f t="shared" si="18"/>
        <v>0.20999999999999996</v>
      </c>
    </row>
    <row r="90" spans="7:43" ht="15">
      <c r="G90" s="956"/>
      <c r="H90" s="956"/>
      <c r="J90" s="1038"/>
      <c r="K90" s="1033"/>
      <c r="Z90" s="1016">
        <f t="shared" si="10"/>
        <v>20</v>
      </c>
      <c r="AA90" s="1009">
        <f t="shared" si="8"/>
        <v>418.42138364779873</v>
      </c>
      <c r="AB90" s="1010">
        <f t="shared" si="9"/>
        <v>2.2144041666666667</v>
      </c>
      <c r="AC90" s="1011"/>
      <c r="AD90" s="1010"/>
      <c r="AE90" s="1013"/>
      <c r="AF90" s="1156">
        <v>38078</v>
      </c>
      <c r="AG90" s="1017">
        <v>0</v>
      </c>
      <c r="AI90" s="1043">
        <v>171</v>
      </c>
      <c r="AJ90" s="1026">
        <f t="shared" si="15"/>
        <v>0.017857142857142856</v>
      </c>
      <c r="AK90" s="1046">
        <f t="shared" si="16"/>
        <v>0.017543859649122806</v>
      </c>
      <c r="AL90" s="1045">
        <f t="shared" si="17"/>
        <v>3</v>
      </c>
      <c r="AN90" s="1027">
        <v>1.1</v>
      </c>
      <c r="AO90" s="1028">
        <f t="shared" si="19"/>
        <v>0.2222222222222223</v>
      </c>
      <c r="AP90" s="1034">
        <f t="shared" si="14"/>
        <v>-0.07272727272727258</v>
      </c>
      <c r="AQ90" s="1032">
        <f t="shared" si="18"/>
        <v>-0.07999999999999985</v>
      </c>
    </row>
    <row r="91" spans="7:43" ht="15">
      <c r="G91" s="956"/>
      <c r="H91" s="956"/>
      <c r="J91" s="1038"/>
      <c r="K91" s="1033"/>
      <c r="Z91" s="1016">
        <f t="shared" si="10"/>
        <v>21</v>
      </c>
      <c r="AA91" s="1009">
        <f t="shared" si="8"/>
        <v>418.42138364779873</v>
      </c>
      <c r="AB91" s="1010">
        <f t="shared" si="9"/>
        <v>2.2144041666666667</v>
      </c>
      <c r="AC91" s="1011"/>
      <c r="AD91" s="1010"/>
      <c r="AE91" s="1013"/>
      <c r="AF91" s="1156">
        <v>38108</v>
      </c>
      <c r="AG91" s="1014">
        <v>0.2</v>
      </c>
      <c r="AI91" s="1043">
        <v>178</v>
      </c>
      <c r="AJ91" s="1026">
        <f t="shared" si="15"/>
        <v>0.05952380952380952</v>
      </c>
      <c r="AK91" s="1046">
        <f t="shared" si="16"/>
        <v>0.03932584269662921</v>
      </c>
      <c r="AL91" s="1045">
        <f t="shared" si="17"/>
        <v>7</v>
      </c>
      <c r="AN91" s="1027">
        <v>1.39</v>
      </c>
      <c r="AO91" s="1028">
        <f t="shared" si="19"/>
        <v>0.5444444444444443</v>
      </c>
      <c r="AP91" s="1034">
        <f t="shared" si="14"/>
        <v>0.20863309352517972</v>
      </c>
      <c r="AQ91" s="1032">
        <f t="shared" si="18"/>
        <v>0.2899999999999998</v>
      </c>
    </row>
    <row r="92" spans="7:43" ht="15">
      <c r="G92" s="956"/>
      <c r="H92" s="956"/>
      <c r="J92" s="1038"/>
      <c r="K92" s="1033"/>
      <c r="Z92" s="1016">
        <f t="shared" si="10"/>
        <v>22</v>
      </c>
      <c r="AA92" s="1009">
        <f t="shared" si="8"/>
        <v>418.42138364779873</v>
      </c>
      <c r="AB92" s="1010">
        <f t="shared" si="9"/>
        <v>2.2144041666666667</v>
      </c>
      <c r="AC92" s="1011"/>
      <c r="AD92" s="1010"/>
      <c r="AE92" s="1013"/>
      <c r="AF92" s="1156">
        <v>38139</v>
      </c>
      <c r="AG92" s="1014">
        <v>0.2</v>
      </c>
      <c r="AI92" s="1043">
        <v>180</v>
      </c>
      <c r="AJ92" s="1026">
        <f t="shared" si="15"/>
        <v>0.07142857142857142</v>
      </c>
      <c r="AK92" s="1046">
        <f t="shared" si="16"/>
        <v>0.011111111111111112</v>
      </c>
      <c r="AL92" s="1045">
        <f t="shared" si="17"/>
        <v>2</v>
      </c>
      <c r="AN92" s="1027">
        <v>1.31</v>
      </c>
      <c r="AO92" s="1028">
        <f t="shared" si="19"/>
        <v>0.4555555555555556</v>
      </c>
      <c r="AP92" s="1034">
        <f t="shared" si="14"/>
        <v>-0.061068702290076216</v>
      </c>
      <c r="AQ92" s="1032">
        <f t="shared" si="18"/>
        <v>-0.07999999999999985</v>
      </c>
    </row>
    <row r="93" spans="7:43" ht="15">
      <c r="G93" s="956"/>
      <c r="H93" s="956"/>
      <c r="J93" s="1038"/>
      <c r="K93" s="1033"/>
      <c r="Z93" s="1016">
        <f t="shared" si="10"/>
        <v>23</v>
      </c>
      <c r="AA93" s="1009">
        <f t="shared" si="8"/>
        <v>418.42138364779873</v>
      </c>
      <c r="AB93" s="1010">
        <f t="shared" si="9"/>
        <v>2.2144041666666667</v>
      </c>
      <c r="AC93" s="1011"/>
      <c r="AD93" s="1010"/>
      <c r="AE93" s="1050">
        <f>+AF93</f>
        <v>38169</v>
      </c>
      <c r="AF93" s="1156">
        <v>38169</v>
      </c>
      <c r="AG93" s="1014">
        <v>0.2</v>
      </c>
      <c r="AI93" s="1043">
        <v>182</v>
      </c>
      <c r="AJ93" s="1026">
        <f t="shared" si="15"/>
        <v>0.08333333333333333</v>
      </c>
      <c r="AK93" s="1046">
        <f t="shared" si="16"/>
        <v>0.01098901098901099</v>
      </c>
      <c r="AL93" s="1045">
        <f t="shared" si="17"/>
        <v>2</v>
      </c>
      <c r="AN93" s="1027">
        <v>1.39</v>
      </c>
      <c r="AO93" s="1028">
        <f t="shared" si="19"/>
        <v>0.5444444444444443</v>
      </c>
      <c r="AP93" s="1034">
        <f t="shared" si="14"/>
        <v>0.057553956834532266</v>
      </c>
      <c r="AQ93" s="1032">
        <f t="shared" si="18"/>
        <v>0.07999999999999985</v>
      </c>
    </row>
    <row r="94" spans="5:43" ht="15">
      <c r="E94" s="1038"/>
      <c r="F94" s="1038"/>
      <c r="G94" s="1038"/>
      <c r="H94" s="1038"/>
      <c r="I94" s="1038"/>
      <c r="J94" s="1038"/>
      <c r="K94" s="1033"/>
      <c r="Z94" s="1016">
        <f t="shared" si="10"/>
        <v>24</v>
      </c>
      <c r="AA94" s="1009">
        <f t="shared" si="8"/>
        <v>418.42138364779873</v>
      </c>
      <c r="AB94" s="1010">
        <f t="shared" si="9"/>
        <v>2.2144041666666667</v>
      </c>
      <c r="AC94" s="1011"/>
      <c r="AD94" s="1010"/>
      <c r="AE94" s="1013"/>
      <c r="AF94" s="1156">
        <v>38200</v>
      </c>
      <c r="AG94" s="1014">
        <v>0.2</v>
      </c>
      <c r="AI94" s="1043">
        <v>183</v>
      </c>
      <c r="AJ94" s="1026">
        <f t="shared" si="15"/>
        <v>0.08928571428571429</v>
      </c>
      <c r="AK94" s="1046">
        <f t="shared" si="16"/>
        <v>0.00546448087431694</v>
      </c>
      <c r="AL94" s="1045">
        <f t="shared" si="17"/>
        <v>1</v>
      </c>
      <c r="AN94" s="1027">
        <v>1.28</v>
      </c>
      <c r="AO94" s="1028">
        <f t="shared" si="19"/>
        <v>0.4222222222222222</v>
      </c>
      <c r="AP94" s="1034">
        <f t="shared" si="14"/>
        <v>-0.0859374999999999</v>
      </c>
      <c r="AQ94" s="1032">
        <f t="shared" si="18"/>
        <v>-0.10999999999999988</v>
      </c>
    </row>
    <row r="95" spans="5:43" ht="15">
      <c r="E95" s="1033"/>
      <c r="F95" s="1033"/>
      <c r="G95" s="1033"/>
      <c r="H95" s="1033"/>
      <c r="I95" s="1033"/>
      <c r="J95" s="1033"/>
      <c r="K95" s="1033"/>
      <c r="Z95" s="1016">
        <f t="shared" si="10"/>
        <v>25</v>
      </c>
      <c r="AA95" s="1009">
        <f t="shared" si="8"/>
        <v>418.42138364779873</v>
      </c>
      <c r="AB95" s="1010">
        <f t="shared" si="9"/>
        <v>2.2144041666666667</v>
      </c>
      <c r="AC95" s="1011"/>
      <c r="AD95" s="1010"/>
      <c r="AE95" s="1013"/>
      <c r="AF95" s="1156">
        <v>38231</v>
      </c>
      <c r="AG95" s="1014">
        <v>0.2</v>
      </c>
      <c r="AI95" s="1043">
        <v>189</v>
      </c>
      <c r="AJ95" s="1026">
        <f t="shared" si="15"/>
        <v>0.125</v>
      </c>
      <c r="AK95" s="1046">
        <f t="shared" si="16"/>
        <v>0.031746031746031744</v>
      </c>
      <c r="AL95" s="1045">
        <f t="shared" si="17"/>
        <v>6</v>
      </c>
      <c r="AN95" s="1027">
        <v>1.3</v>
      </c>
      <c r="AO95" s="1028">
        <f t="shared" si="19"/>
        <v>0.4444444444444445</v>
      </c>
      <c r="AP95" s="1034">
        <f t="shared" si="14"/>
        <v>0.015384615384615398</v>
      </c>
      <c r="AQ95" s="1032">
        <f t="shared" si="18"/>
        <v>0.020000000000000018</v>
      </c>
    </row>
    <row r="96" spans="5:43" ht="15">
      <c r="E96" s="1033"/>
      <c r="F96" s="1033"/>
      <c r="G96" s="1033"/>
      <c r="H96" s="1033"/>
      <c r="I96" s="1033"/>
      <c r="J96" s="1033"/>
      <c r="K96" s="1033"/>
      <c r="Z96" s="1016">
        <f t="shared" si="10"/>
        <v>26</v>
      </c>
      <c r="AA96" s="1009">
        <f t="shared" si="8"/>
        <v>418.42138364779873</v>
      </c>
      <c r="AB96" s="1010">
        <f t="shared" si="9"/>
        <v>2.2144041666666667</v>
      </c>
      <c r="AC96" s="1011"/>
      <c r="AD96" s="1010"/>
      <c r="AE96" s="1013"/>
      <c r="AF96" s="1156">
        <v>38261</v>
      </c>
      <c r="AG96" s="1014">
        <v>0.2</v>
      </c>
      <c r="AI96" s="1043">
        <v>192</v>
      </c>
      <c r="AJ96" s="1026">
        <f t="shared" si="15"/>
        <v>0.14285714285714285</v>
      </c>
      <c r="AK96" s="1046">
        <f t="shared" si="16"/>
        <v>0.015625</v>
      </c>
      <c r="AL96" s="1045">
        <f t="shared" si="17"/>
        <v>3</v>
      </c>
      <c r="AN96" s="1027">
        <v>1.67</v>
      </c>
      <c r="AO96" s="1028">
        <f t="shared" si="19"/>
        <v>0.8555555555555554</v>
      </c>
      <c r="AP96" s="1034">
        <f t="shared" si="14"/>
        <v>0.22155688622754485</v>
      </c>
      <c r="AQ96" s="1032">
        <f t="shared" si="18"/>
        <v>0.3699999999999999</v>
      </c>
    </row>
    <row r="97" spans="5:43" ht="15">
      <c r="E97" s="1033"/>
      <c r="F97" s="1033"/>
      <c r="G97" s="1033"/>
      <c r="H97" s="1033"/>
      <c r="I97" s="1033"/>
      <c r="J97" s="1033"/>
      <c r="K97" s="1033"/>
      <c r="Z97" s="1016">
        <f t="shared" si="10"/>
        <v>27</v>
      </c>
      <c r="AA97" s="1009">
        <f t="shared" si="8"/>
        <v>418.42138364779873</v>
      </c>
      <c r="AB97" s="1010">
        <f t="shared" si="9"/>
        <v>2.2144041666666667</v>
      </c>
      <c r="AC97" s="1011"/>
      <c r="AD97" s="1010"/>
      <c r="AE97" s="1013"/>
      <c r="AF97" s="1156">
        <v>38292</v>
      </c>
      <c r="AG97" s="1017">
        <v>0</v>
      </c>
      <c r="AI97" s="1043">
        <v>199</v>
      </c>
      <c r="AJ97" s="1026">
        <f t="shared" si="15"/>
        <v>0.18452380952380953</v>
      </c>
      <c r="AK97" s="1046">
        <f t="shared" si="16"/>
        <v>0.035175879396984924</v>
      </c>
      <c r="AL97" s="1045">
        <f t="shared" si="17"/>
        <v>7</v>
      </c>
      <c r="AN97" s="1027">
        <v>1.63</v>
      </c>
      <c r="AO97" s="1028">
        <f t="shared" si="19"/>
        <v>0.8111111111111109</v>
      </c>
      <c r="AP97" s="1034">
        <f t="shared" si="14"/>
        <v>-0.024539877300613522</v>
      </c>
      <c r="AQ97" s="1032">
        <f t="shared" si="18"/>
        <v>-0.040000000000000036</v>
      </c>
    </row>
    <row r="98" spans="5:43" ht="15">
      <c r="E98" s="1033"/>
      <c r="F98" s="1033"/>
      <c r="G98" s="1033"/>
      <c r="H98" s="1033"/>
      <c r="I98" s="1033"/>
      <c r="J98" s="1033"/>
      <c r="K98" s="1033"/>
      <c r="Z98" s="1016">
        <f t="shared" si="10"/>
        <v>28</v>
      </c>
      <c r="AA98" s="1009">
        <f t="shared" si="8"/>
        <v>418.42138364779873</v>
      </c>
      <c r="AB98" s="1010">
        <f t="shared" si="9"/>
        <v>2.2144041666666667</v>
      </c>
      <c r="AC98" s="1011"/>
      <c r="AD98" s="1010"/>
      <c r="AE98" s="1013"/>
      <c r="AF98" s="1156">
        <v>38322</v>
      </c>
      <c r="AG98" s="1017">
        <v>0</v>
      </c>
      <c r="AI98" s="1043">
        <v>199</v>
      </c>
      <c r="AJ98" s="1026">
        <f t="shared" si="15"/>
        <v>0.18452380952380953</v>
      </c>
      <c r="AK98" s="1046">
        <f t="shared" si="16"/>
        <v>0</v>
      </c>
      <c r="AL98" s="1045">
        <f t="shared" si="17"/>
        <v>0</v>
      </c>
      <c r="AN98" s="1027">
        <v>1.3</v>
      </c>
      <c r="AO98" s="1028">
        <f t="shared" si="19"/>
        <v>0.4444444444444445</v>
      </c>
      <c r="AP98" s="1034">
        <f t="shared" si="14"/>
        <v>-0.2538461538461537</v>
      </c>
      <c r="AQ98" s="1032">
        <f t="shared" si="18"/>
        <v>-0.32999999999999985</v>
      </c>
    </row>
    <row r="99" spans="5:44" ht="15">
      <c r="E99" s="1033"/>
      <c r="F99" s="1033"/>
      <c r="G99" s="1033"/>
      <c r="H99" s="1033"/>
      <c r="I99" s="1033"/>
      <c r="J99" s="1033"/>
      <c r="K99" s="1033"/>
      <c r="Y99" s="1008"/>
      <c r="Z99" s="1016">
        <f t="shared" si="10"/>
        <v>29</v>
      </c>
      <c r="AA99" s="1009">
        <f t="shared" si="8"/>
        <v>418.42138364779873</v>
      </c>
      <c r="AB99" s="1010">
        <f t="shared" si="9"/>
        <v>2.2144041666666667</v>
      </c>
      <c r="AC99" s="1029">
        <f>IF(AI99&gt;0,AVERAGE(AI99:AI110),"")</f>
        <v>192.25</v>
      </c>
      <c r="AD99" s="1030">
        <f>IF(AN99&gt;0,AVERAGE(AN99:AN110),"")</f>
        <v>1.8191666666666668</v>
      </c>
      <c r="AE99" s="1031">
        <f>+AF99</f>
        <v>38353</v>
      </c>
      <c r="AF99" s="1155">
        <v>38353</v>
      </c>
      <c r="AG99" s="1017">
        <v>0</v>
      </c>
      <c r="AH99" s="1008"/>
      <c r="AI99" s="1043">
        <v>199</v>
      </c>
      <c r="AJ99" s="1026">
        <f t="shared" si="15"/>
        <v>0.18452380952380953</v>
      </c>
      <c r="AK99" s="1046">
        <f t="shared" si="16"/>
        <v>0</v>
      </c>
      <c r="AL99" s="1045">
        <f t="shared" si="17"/>
        <v>0</v>
      </c>
      <c r="AM99" s="1008"/>
      <c r="AN99" s="1027">
        <v>1.28</v>
      </c>
      <c r="AO99" s="1028">
        <f t="shared" si="19"/>
        <v>0.4222222222222222</v>
      </c>
      <c r="AP99" s="1034">
        <f t="shared" si="14"/>
        <v>-0.015625000000000014</v>
      </c>
      <c r="AQ99" s="1032">
        <f t="shared" si="18"/>
        <v>-0.020000000000000018</v>
      </c>
      <c r="AR99" s="1008"/>
    </row>
    <row r="100" spans="5:43" ht="15">
      <c r="E100" s="1033"/>
      <c r="F100" s="1033"/>
      <c r="G100" s="1033"/>
      <c r="H100" s="1033"/>
      <c r="I100" s="1033"/>
      <c r="J100" s="1033"/>
      <c r="K100" s="1033"/>
      <c r="Z100" s="1016">
        <f t="shared" si="10"/>
        <v>30</v>
      </c>
      <c r="AA100" s="1009">
        <f t="shared" si="8"/>
        <v>418.42138364779873</v>
      </c>
      <c r="AB100" s="1010">
        <f t="shared" si="9"/>
        <v>2.2144041666666667</v>
      </c>
      <c r="AC100" s="1011"/>
      <c r="AD100" s="1010"/>
      <c r="AE100" s="1031"/>
      <c r="AF100" s="1155">
        <v>38384</v>
      </c>
      <c r="AG100" s="1017">
        <v>0</v>
      </c>
      <c r="AI100" s="1043">
        <v>199</v>
      </c>
      <c r="AJ100" s="1026">
        <f t="shared" si="15"/>
        <v>0.18452380952380953</v>
      </c>
      <c r="AK100" s="1046">
        <f t="shared" si="16"/>
        <v>0</v>
      </c>
      <c r="AL100" s="1045">
        <f t="shared" si="17"/>
        <v>0</v>
      </c>
      <c r="AN100" s="1027">
        <v>1.5</v>
      </c>
      <c r="AO100" s="1028">
        <f t="shared" si="19"/>
        <v>0.6666666666666666</v>
      </c>
      <c r="AP100" s="1034">
        <f t="shared" si="14"/>
        <v>0.14666666666666664</v>
      </c>
      <c r="AQ100" s="1032">
        <f t="shared" si="18"/>
        <v>0.21999999999999997</v>
      </c>
    </row>
    <row r="101" spans="26:43" ht="15">
      <c r="Z101" s="1016">
        <f t="shared" si="10"/>
        <v>31</v>
      </c>
      <c r="AA101" s="1009">
        <f t="shared" si="8"/>
        <v>418.42138364779873</v>
      </c>
      <c r="AB101" s="1010">
        <f t="shared" si="9"/>
        <v>2.2144041666666667</v>
      </c>
      <c r="AC101" s="1011"/>
      <c r="AD101" s="1010"/>
      <c r="AE101" s="1031"/>
      <c r="AF101" s="1155">
        <v>38412</v>
      </c>
      <c r="AG101" s="1017">
        <v>0</v>
      </c>
      <c r="AI101" s="1043">
        <v>194</v>
      </c>
      <c r="AJ101" s="1026">
        <f t="shared" si="15"/>
        <v>0.15476190476190477</v>
      </c>
      <c r="AK101" s="1046">
        <f t="shared" si="16"/>
        <v>-0.02577319587628866</v>
      </c>
      <c r="AL101" s="1045">
        <f t="shared" si="17"/>
        <v>-5</v>
      </c>
      <c r="AN101" s="1027">
        <v>1.99</v>
      </c>
      <c r="AO101" s="1028">
        <f t="shared" si="19"/>
        <v>1.211111111111111</v>
      </c>
      <c r="AP101" s="1034">
        <f t="shared" si="14"/>
        <v>0.24623115577889446</v>
      </c>
      <c r="AQ101" s="1032">
        <f t="shared" si="18"/>
        <v>0.49</v>
      </c>
    </row>
    <row r="102" spans="26:43" ht="15">
      <c r="Z102" s="1016">
        <f t="shared" si="10"/>
        <v>32</v>
      </c>
      <c r="AA102" s="1009">
        <f t="shared" si="8"/>
        <v>418.42138364779873</v>
      </c>
      <c r="AB102" s="1010">
        <f t="shared" si="9"/>
        <v>2.2144041666666667</v>
      </c>
      <c r="AC102" s="1011"/>
      <c r="AD102" s="1010"/>
      <c r="AE102" s="1031"/>
      <c r="AF102" s="1155">
        <v>38443</v>
      </c>
      <c r="AG102" s="1017">
        <v>0</v>
      </c>
      <c r="AI102" s="1043">
        <v>188</v>
      </c>
      <c r="AJ102" s="1026">
        <f t="shared" si="15"/>
        <v>0.11904761904761904</v>
      </c>
      <c r="AK102" s="1046">
        <f t="shared" si="16"/>
        <v>-0.031914893617021274</v>
      </c>
      <c r="AL102" s="1045">
        <f t="shared" si="17"/>
        <v>-6</v>
      </c>
      <c r="AN102" s="1027">
        <v>1.75</v>
      </c>
      <c r="AO102" s="1028">
        <f t="shared" si="19"/>
        <v>0.9444444444444444</v>
      </c>
      <c r="AP102" s="1034">
        <f t="shared" si="14"/>
        <v>-0.13714285714285715</v>
      </c>
      <c r="AQ102" s="1032">
        <f t="shared" si="18"/>
        <v>-0.24</v>
      </c>
    </row>
    <row r="103" spans="26:43" ht="15">
      <c r="Z103" s="1016">
        <f t="shared" si="10"/>
        <v>33</v>
      </c>
      <c r="AA103" s="1009">
        <f t="shared" si="8"/>
        <v>418.42138364779873</v>
      </c>
      <c r="AB103" s="1010">
        <f t="shared" si="9"/>
        <v>2.2144041666666667</v>
      </c>
      <c r="AC103" s="1011"/>
      <c r="AD103" s="1010"/>
      <c r="AE103" s="1031"/>
      <c r="AF103" s="1155">
        <v>38473</v>
      </c>
      <c r="AG103" s="1014">
        <v>0.2</v>
      </c>
      <c r="AI103" s="1043">
        <v>188</v>
      </c>
      <c r="AJ103" s="1026">
        <f t="shared" si="15"/>
        <v>0.11904761904761904</v>
      </c>
      <c r="AK103" s="1046">
        <f t="shared" si="16"/>
        <v>0</v>
      </c>
      <c r="AL103" s="1045">
        <f t="shared" si="17"/>
        <v>0</v>
      </c>
      <c r="AN103" s="1027">
        <v>1.76</v>
      </c>
      <c r="AO103" s="1028">
        <f t="shared" si="19"/>
        <v>0.9555555555555555</v>
      </c>
      <c r="AP103" s="1034">
        <f t="shared" si="14"/>
        <v>0.005681818181818187</v>
      </c>
      <c r="AQ103" s="1032">
        <f t="shared" si="18"/>
        <v>0.010000000000000009</v>
      </c>
    </row>
    <row r="104" spans="26:43" ht="15">
      <c r="Z104" s="1016">
        <f t="shared" si="10"/>
        <v>34</v>
      </c>
      <c r="AA104" s="1009">
        <f t="shared" si="8"/>
        <v>418.42138364779873</v>
      </c>
      <c r="AB104" s="1010">
        <f t="shared" si="9"/>
        <v>2.2144041666666667</v>
      </c>
      <c r="AC104" s="1011"/>
      <c r="AD104" s="1010"/>
      <c r="AE104" s="1031"/>
      <c r="AF104" s="1155">
        <v>38504</v>
      </c>
      <c r="AG104" s="1014">
        <v>0.2</v>
      </c>
      <c r="AI104" s="1043">
        <v>188</v>
      </c>
      <c r="AJ104" s="1026">
        <f t="shared" si="15"/>
        <v>0.11904761904761904</v>
      </c>
      <c r="AK104" s="1046">
        <f t="shared" si="16"/>
        <v>0</v>
      </c>
      <c r="AL104" s="1045">
        <f t="shared" si="17"/>
        <v>0</v>
      </c>
      <c r="AN104" s="1027">
        <v>1.58</v>
      </c>
      <c r="AO104" s="1028">
        <f t="shared" si="19"/>
        <v>0.7555555555555555</v>
      </c>
      <c r="AP104" s="1034">
        <f t="shared" si="14"/>
        <v>-0.11392405063291135</v>
      </c>
      <c r="AQ104" s="1032">
        <f t="shared" si="18"/>
        <v>-0.17999999999999994</v>
      </c>
    </row>
    <row r="105" spans="26:43" ht="15">
      <c r="Z105" s="1016">
        <f t="shared" si="10"/>
        <v>35</v>
      </c>
      <c r="AA105" s="1009">
        <f t="shared" si="8"/>
        <v>418.42138364779873</v>
      </c>
      <c r="AB105" s="1010">
        <f t="shared" si="9"/>
        <v>2.2144041666666667</v>
      </c>
      <c r="AC105" s="1011"/>
      <c r="AD105" s="1010"/>
      <c r="AE105" s="1040">
        <f>+AF105</f>
        <v>38534</v>
      </c>
      <c r="AF105" s="1155">
        <v>38534</v>
      </c>
      <c r="AG105" s="1014">
        <v>0.2</v>
      </c>
      <c r="AI105" s="1043">
        <v>188</v>
      </c>
      <c r="AJ105" s="1026">
        <f t="shared" si="15"/>
        <v>0.11904761904761904</v>
      </c>
      <c r="AK105" s="1046">
        <f t="shared" si="16"/>
        <v>0</v>
      </c>
      <c r="AL105" s="1045">
        <f t="shared" si="17"/>
        <v>0</v>
      </c>
      <c r="AN105" s="1027">
        <v>1.65</v>
      </c>
      <c r="AO105" s="1028">
        <f t="shared" si="19"/>
        <v>0.8333333333333331</v>
      </c>
      <c r="AP105" s="1034">
        <f t="shared" si="14"/>
        <v>0.04242424242424233</v>
      </c>
      <c r="AQ105" s="1032">
        <f t="shared" si="18"/>
        <v>0.06999999999999984</v>
      </c>
    </row>
    <row r="106" spans="26:43" ht="15">
      <c r="Z106" s="1016">
        <f t="shared" si="10"/>
        <v>36</v>
      </c>
      <c r="AA106" s="1009">
        <f t="shared" si="8"/>
        <v>418.42138364779873</v>
      </c>
      <c r="AB106" s="1010">
        <f t="shared" si="9"/>
        <v>2.2144041666666667</v>
      </c>
      <c r="AC106" s="1011"/>
      <c r="AD106" s="1010"/>
      <c r="AE106" s="1031"/>
      <c r="AF106" s="1155">
        <v>38565</v>
      </c>
      <c r="AG106" s="1014">
        <v>0.2</v>
      </c>
      <c r="AI106" s="1043">
        <v>188</v>
      </c>
      <c r="AJ106" s="1026">
        <f t="shared" si="15"/>
        <v>0.11904761904761904</v>
      </c>
      <c r="AK106" s="1046">
        <f t="shared" si="16"/>
        <v>0</v>
      </c>
      <c r="AL106" s="1045">
        <f t="shared" si="17"/>
        <v>0</v>
      </c>
      <c r="AN106" s="1027">
        <v>1.9</v>
      </c>
      <c r="AO106" s="1028">
        <f t="shared" si="19"/>
        <v>1.111111111111111</v>
      </c>
      <c r="AP106" s="1034">
        <f t="shared" si="14"/>
        <v>0.13157894736842105</v>
      </c>
      <c r="AQ106" s="1032">
        <f t="shared" si="18"/>
        <v>0.25</v>
      </c>
    </row>
    <row r="107" spans="26:43" ht="15">
      <c r="Z107" s="1016">
        <f t="shared" si="10"/>
        <v>37</v>
      </c>
      <c r="AA107" s="1009">
        <f t="shared" si="8"/>
        <v>418.42138364779873</v>
      </c>
      <c r="AB107" s="1010">
        <f t="shared" si="9"/>
        <v>2.2144041666666667</v>
      </c>
      <c r="AC107" s="1011"/>
      <c r="AD107" s="1010"/>
      <c r="AE107" s="1031"/>
      <c r="AF107" s="1155">
        <v>38596</v>
      </c>
      <c r="AG107" s="1014">
        <v>0.2</v>
      </c>
      <c r="AI107" s="1043">
        <v>190</v>
      </c>
      <c r="AJ107" s="1026">
        <f t="shared" si="15"/>
        <v>0.13095238095238096</v>
      </c>
      <c r="AK107" s="1046">
        <f t="shared" si="16"/>
        <v>0.010526315789473684</v>
      </c>
      <c r="AL107" s="1045">
        <f t="shared" si="17"/>
        <v>2</v>
      </c>
      <c r="AN107" s="1027">
        <v>2.43</v>
      </c>
      <c r="AO107" s="1028">
        <f t="shared" si="19"/>
        <v>1.7000000000000002</v>
      </c>
      <c r="AP107" s="1034">
        <f t="shared" si="14"/>
        <v>0.21810699588477375</v>
      </c>
      <c r="AQ107" s="1051">
        <f t="shared" si="18"/>
        <v>0.5300000000000002</v>
      </c>
    </row>
    <row r="108" spans="26:43" ht="15">
      <c r="Z108" s="1016">
        <f t="shared" si="10"/>
        <v>38</v>
      </c>
      <c r="AA108" s="1009">
        <f t="shared" si="8"/>
        <v>418.42138364779873</v>
      </c>
      <c r="AB108" s="1010">
        <f t="shared" si="9"/>
        <v>2.2144041666666667</v>
      </c>
      <c r="AC108" s="1011"/>
      <c r="AD108" s="1010"/>
      <c r="AE108" s="1031"/>
      <c r="AF108" s="1155">
        <v>38626</v>
      </c>
      <c r="AG108" s="1014">
        <v>0.2</v>
      </c>
      <c r="AI108" s="1043">
        <v>191</v>
      </c>
      <c r="AJ108" s="1026">
        <f t="shared" si="15"/>
        <v>0.13690476190476192</v>
      </c>
      <c r="AK108" s="1046">
        <f t="shared" si="16"/>
        <v>0.005235602094240838</v>
      </c>
      <c r="AL108" s="1045">
        <f t="shared" si="17"/>
        <v>1</v>
      </c>
      <c r="AN108" s="1027">
        <v>2.44</v>
      </c>
      <c r="AO108" s="1028">
        <f t="shared" si="19"/>
        <v>1.711111111111111</v>
      </c>
      <c r="AP108" s="1034">
        <f t="shared" si="14"/>
        <v>0.0040983606557376175</v>
      </c>
      <c r="AQ108" s="1032">
        <f t="shared" si="18"/>
        <v>0.009999999999999787</v>
      </c>
    </row>
    <row r="109" spans="26:43" ht="15">
      <c r="Z109" s="1016">
        <f t="shared" si="10"/>
        <v>39</v>
      </c>
      <c r="AA109" s="1009">
        <f t="shared" si="8"/>
        <v>418.42138364779873</v>
      </c>
      <c r="AB109" s="1010">
        <f t="shared" si="9"/>
        <v>2.2144041666666667</v>
      </c>
      <c r="AC109" s="1011"/>
      <c r="AD109" s="1010"/>
      <c r="AE109" s="1031"/>
      <c r="AF109" s="1155">
        <v>38657</v>
      </c>
      <c r="AG109" s="1017">
        <v>0</v>
      </c>
      <c r="AI109" s="1043">
        <v>196</v>
      </c>
      <c r="AJ109" s="1026">
        <f t="shared" si="15"/>
        <v>0.16666666666666666</v>
      </c>
      <c r="AK109" s="1046">
        <f t="shared" si="16"/>
        <v>0.025510204081632654</v>
      </c>
      <c r="AL109" s="1045">
        <f t="shared" si="17"/>
        <v>5</v>
      </c>
      <c r="AN109" s="1027">
        <v>1.89</v>
      </c>
      <c r="AO109" s="1028">
        <f t="shared" si="19"/>
        <v>1.0999999999999999</v>
      </c>
      <c r="AP109" s="1034">
        <f t="shared" si="14"/>
        <v>-0.29100529100529104</v>
      </c>
      <c r="AQ109" s="1032">
        <f t="shared" si="18"/>
        <v>-0.55</v>
      </c>
    </row>
    <row r="110" spans="26:43" ht="15">
      <c r="Z110" s="1016">
        <f t="shared" si="10"/>
        <v>40</v>
      </c>
      <c r="AA110" s="1009">
        <f t="shared" si="8"/>
        <v>418.42138364779873</v>
      </c>
      <c r="AB110" s="1010">
        <f t="shared" si="9"/>
        <v>2.2144041666666667</v>
      </c>
      <c r="AC110" s="1011"/>
      <c r="AD110" s="1010"/>
      <c r="AE110" s="1031"/>
      <c r="AF110" s="1155">
        <v>38687</v>
      </c>
      <c r="AG110" s="1017">
        <v>0</v>
      </c>
      <c r="AI110" s="1043">
        <v>198</v>
      </c>
      <c r="AJ110" s="1026">
        <f t="shared" si="15"/>
        <v>0.17857142857142858</v>
      </c>
      <c r="AK110" s="1046">
        <f t="shared" si="16"/>
        <v>0.010101010101010102</v>
      </c>
      <c r="AL110" s="1045">
        <f t="shared" si="17"/>
        <v>2</v>
      </c>
      <c r="AN110" s="1027">
        <v>1.66</v>
      </c>
      <c r="AO110" s="1028">
        <f t="shared" si="19"/>
        <v>0.8444444444444443</v>
      </c>
      <c r="AP110" s="1034">
        <f t="shared" si="14"/>
        <v>-0.13855421686746988</v>
      </c>
      <c r="AQ110" s="1032">
        <f t="shared" si="18"/>
        <v>-0.22999999999999998</v>
      </c>
    </row>
    <row r="111" spans="25:44" ht="15">
      <c r="Y111" s="1008"/>
      <c r="Z111" s="1016">
        <f t="shared" si="10"/>
        <v>41</v>
      </c>
      <c r="AA111" s="1009">
        <f t="shared" si="8"/>
        <v>418.42138364779873</v>
      </c>
      <c r="AB111" s="1010">
        <f t="shared" si="9"/>
        <v>2.2144041666666667</v>
      </c>
      <c r="AC111" s="1029">
        <f>IF(AI111&gt;0,AVERAGE(AI111:AI122),"")</f>
        <v>298.75</v>
      </c>
      <c r="AD111" s="1030">
        <f>IF(AN111&gt;0,AVERAGE(AN111:AN122),"")</f>
        <v>2.1225</v>
      </c>
      <c r="AE111" s="1013">
        <f>+AF111</f>
        <v>38718</v>
      </c>
      <c r="AF111" s="1156">
        <v>38718</v>
      </c>
      <c r="AG111" s="1017">
        <v>0</v>
      </c>
      <c r="AH111" s="1008"/>
      <c r="AI111" s="1043">
        <v>207</v>
      </c>
      <c r="AJ111" s="1026">
        <f t="shared" si="15"/>
        <v>0.23214285714285715</v>
      </c>
      <c r="AK111" s="1046">
        <f t="shared" si="16"/>
        <v>0.043478260869565216</v>
      </c>
      <c r="AL111" s="1045">
        <f t="shared" si="17"/>
        <v>9</v>
      </c>
      <c r="AM111" s="1008"/>
      <c r="AN111" s="1027">
        <v>1.8</v>
      </c>
      <c r="AO111" s="1028">
        <f t="shared" si="19"/>
        <v>1</v>
      </c>
      <c r="AP111" s="1034">
        <f t="shared" si="14"/>
        <v>0.07777777777777785</v>
      </c>
      <c r="AQ111" s="1032">
        <f t="shared" si="18"/>
        <v>0.14000000000000012</v>
      </c>
      <c r="AR111" s="1008"/>
    </row>
    <row r="112" spans="26:43" ht="15">
      <c r="Z112" s="1016">
        <f t="shared" si="10"/>
        <v>42</v>
      </c>
      <c r="AA112" s="1009">
        <f t="shared" si="8"/>
        <v>418.42138364779873</v>
      </c>
      <c r="AB112" s="1010">
        <f t="shared" si="9"/>
        <v>2.2144041666666667</v>
      </c>
      <c r="AC112" s="1011"/>
      <c r="AD112" s="1010"/>
      <c r="AE112" s="1013"/>
      <c r="AF112" s="1156">
        <v>38749</v>
      </c>
      <c r="AG112" s="1017">
        <v>0</v>
      </c>
      <c r="AI112" s="1043">
        <v>237</v>
      </c>
      <c r="AJ112" s="1026">
        <f t="shared" si="15"/>
        <v>0.4107142857142857</v>
      </c>
      <c r="AK112" s="1046">
        <f t="shared" si="16"/>
        <v>0.12658227848101267</v>
      </c>
      <c r="AL112" s="1045">
        <f t="shared" si="17"/>
        <v>30</v>
      </c>
      <c r="AN112" s="1027">
        <v>1.75</v>
      </c>
      <c r="AO112" s="1028">
        <f t="shared" si="19"/>
        <v>0.9444444444444444</v>
      </c>
      <c r="AP112" s="1034">
        <f t="shared" si="14"/>
        <v>-0.0285714285714286</v>
      </c>
      <c r="AQ112" s="1032">
        <f t="shared" si="18"/>
        <v>-0.050000000000000044</v>
      </c>
    </row>
    <row r="113" spans="26:43" ht="15">
      <c r="Z113" s="1016">
        <f t="shared" si="10"/>
        <v>43</v>
      </c>
      <c r="AA113" s="1009">
        <f t="shared" si="8"/>
        <v>418.42138364779873</v>
      </c>
      <c r="AB113" s="1010">
        <f t="shared" si="9"/>
        <v>2.2144041666666667</v>
      </c>
      <c r="AC113" s="1011"/>
      <c r="AD113" s="1010"/>
      <c r="AE113" s="1013"/>
      <c r="AF113" s="1156">
        <v>38777</v>
      </c>
      <c r="AG113" s="1017">
        <v>0</v>
      </c>
      <c r="AI113" s="1043">
        <v>245</v>
      </c>
      <c r="AJ113" s="1026">
        <f t="shared" si="15"/>
        <v>0.4583333333333333</v>
      </c>
      <c r="AK113" s="1046">
        <f t="shared" si="16"/>
        <v>0.0326530612244898</v>
      </c>
      <c r="AL113" s="1045">
        <f t="shared" si="17"/>
        <v>8</v>
      </c>
      <c r="AN113" s="1027">
        <v>2.1</v>
      </c>
      <c r="AO113" s="1028">
        <f t="shared" si="19"/>
        <v>1.3333333333333335</v>
      </c>
      <c r="AP113" s="1034">
        <f t="shared" si="14"/>
        <v>0.1666666666666667</v>
      </c>
      <c r="AQ113" s="1032">
        <f t="shared" si="18"/>
        <v>0.3500000000000001</v>
      </c>
    </row>
    <row r="114" spans="26:43" ht="15">
      <c r="Z114" s="1016">
        <f t="shared" si="10"/>
        <v>44</v>
      </c>
      <c r="AA114" s="1009">
        <f t="shared" si="8"/>
        <v>418.42138364779873</v>
      </c>
      <c r="AB114" s="1010">
        <f t="shared" si="9"/>
        <v>2.2144041666666667</v>
      </c>
      <c r="AC114" s="1011"/>
      <c r="AD114" s="1010"/>
      <c r="AE114" s="1013"/>
      <c r="AF114" s="1156">
        <v>38808</v>
      </c>
      <c r="AG114" s="1017">
        <v>0</v>
      </c>
      <c r="AI114" s="1043">
        <v>246</v>
      </c>
      <c r="AJ114" s="1026">
        <f t="shared" si="15"/>
        <v>0.4642857142857143</v>
      </c>
      <c r="AK114" s="1046">
        <f t="shared" si="16"/>
        <v>0.0040650406504065045</v>
      </c>
      <c r="AL114" s="1045">
        <f t="shared" si="17"/>
        <v>1</v>
      </c>
      <c r="AN114" s="1027">
        <v>1.93</v>
      </c>
      <c r="AO114" s="1028">
        <f t="shared" si="19"/>
        <v>1.1444444444444442</v>
      </c>
      <c r="AP114" s="1034">
        <f t="shared" si="14"/>
        <v>-0.08808290155440422</v>
      </c>
      <c r="AQ114" s="1032">
        <f t="shared" si="18"/>
        <v>-0.17000000000000015</v>
      </c>
    </row>
    <row r="115" spans="26:43" ht="15">
      <c r="Z115" s="1016">
        <f t="shared" si="10"/>
        <v>45</v>
      </c>
      <c r="AA115" s="1009">
        <f t="shared" si="8"/>
        <v>418.42138364779873</v>
      </c>
      <c r="AB115" s="1010">
        <f t="shared" si="9"/>
        <v>2.2144041666666667</v>
      </c>
      <c r="AC115" s="1011"/>
      <c r="AD115" s="1010"/>
      <c r="AE115" s="1013"/>
      <c r="AF115" s="1156">
        <v>38838</v>
      </c>
      <c r="AG115" s="1014">
        <v>0.2</v>
      </c>
      <c r="AI115" s="1043">
        <v>254</v>
      </c>
      <c r="AJ115" s="1026">
        <f t="shared" si="15"/>
        <v>0.5119047619047619</v>
      </c>
      <c r="AK115" s="1046">
        <f t="shared" si="16"/>
        <v>0.031496062992125984</v>
      </c>
      <c r="AL115" s="1045">
        <f t="shared" si="17"/>
        <v>8</v>
      </c>
      <c r="AN115" s="1027">
        <v>2.38</v>
      </c>
      <c r="AO115" s="1028">
        <f t="shared" si="19"/>
        <v>1.6444444444444444</v>
      </c>
      <c r="AP115" s="1034">
        <f t="shared" si="14"/>
        <v>0.18907563025210083</v>
      </c>
      <c r="AQ115" s="1032">
        <f t="shared" si="18"/>
        <v>0.44999999999999996</v>
      </c>
    </row>
    <row r="116" spans="26:43" ht="15">
      <c r="Z116" s="1016">
        <f t="shared" si="10"/>
        <v>46</v>
      </c>
      <c r="AA116" s="1009">
        <f t="shared" si="8"/>
        <v>418.42138364779873</v>
      </c>
      <c r="AB116" s="1010">
        <f t="shared" si="9"/>
        <v>2.2144041666666667</v>
      </c>
      <c r="AC116" s="1011"/>
      <c r="AD116" s="1010"/>
      <c r="AE116" s="1013"/>
      <c r="AF116" s="1156">
        <v>38869</v>
      </c>
      <c r="AG116" s="1014">
        <v>0.2</v>
      </c>
      <c r="AI116" s="1043">
        <v>288</v>
      </c>
      <c r="AJ116" s="1026">
        <f t="shared" si="15"/>
        <v>0.7142857142857143</v>
      </c>
      <c r="AK116" s="1046">
        <f t="shared" si="16"/>
        <v>0.11805555555555555</v>
      </c>
      <c r="AL116" s="1045">
        <f t="shared" si="17"/>
        <v>34</v>
      </c>
      <c r="AN116" s="1027">
        <v>2.39</v>
      </c>
      <c r="AO116" s="1028">
        <f t="shared" si="19"/>
        <v>1.6555555555555557</v>
      </c>
      <c r="AP116" s="1034">
        <f t="shared" si="14"/>
        <v>0.004184100418410139</v>
      </c>
      <c r="AQ116" s="1032">
        <f t="shared" si="18"/>
        <v>0.010000000000000231</v>
      </c>
    </row>
    <row r="117" spans="26:43" ht="15">
      <c r="Z117" s="1016">
        <f t="shared" si="10"/>
        <v>47</v>
      </c>
      <c r="AA117" s="1009">
        <f t="shared" si="8"/>
        <v>418.42138364779873</v>
      </c>
      <c r="AB117" s="1010">
        <f t="shared" si="9"/>
        <v>2.2144041666666667</v>
      </c>
      <c r="AC117" s="1011"/>
      <c r="AD117" s="1010"/>
      <c r="AE117" s="1050">
        <f>+AF117</f>
        <v>38899</v>
      </c>
      <c r="AF117" s="1156">
        <v>38899</v>
      </c>
      <c r="AG117" s="1014">
        <v>0.2</v>
      </c>
      <c r="AI117" s="1043">
        <v>333</v>
      </c>
      <c r="AJ117" s="1026">
        <f t="shared" si="15"/>
        <v>0.9821428571428571</v>
      </c>
      <c r="AK117" s="1046">
        <f t="shared" si="16"/>
        <v>0.13513513513513514</v>
      </c>
      <c r="AL117" s="1045">
        <f t="shared" si="17"/>
        <v>45</v>
      </c>
      <c r="AN117" s="1027">
        <v>2.17</v>
      </c>
      <c r="AO117" s="1028">
        <f t="shared" si="19"/>
        <v>1.4111111111111112</v>
      </c>
      <c r="AP117" s="1034">
        <f t="shared" si="14"/>
        <v>-0.10138248847926276</v>
      </c>
      <c r="AQ117" s="1032">
        <f t="shared" si="18"/>
        <v>-0.2200000000000002</v>
      </c>
    </row>
    <row r="118" spans="26:43" ht="15">
      <c r="Z118" s="1016">
        <f t="shared" si="10"/>
        <v>48</v>
      </c>
      <c r="AA118" s="1009">
        <f t="shared" si="8"/>
        <v>418.42138364779873</v>
      </c>
      <c r="AB118" s="1010">
        <f t="shared" si="9"/>
        <v>2.2144041666666667</v>
      </c>
      <c r="AC118" s="1011"/>
      <c r="AD118" s="1010"/>
      <c r="AE118" s="1013"/>
      <c r="AF118" s="1156">
        <v>38930</v>
      </c>
      <c r="AG118" s="1014">
        <v>0.2</v>
      </c>
      <c r="AI118" s="1043">
        <v>363</v>
      </c>
      <c r="AJ118" s="1026">
        <f t="shared" si="15"/>
        <v>1.1607142857142858</v>
      </c>
      <c r="AK118" s="1046">
        <f t="shared" si="16"/>
        <v>0.08264462809917356</v>
      </c>
      <c r="AL118" s="1045">
        <f t="shared" si="17"/>
        <v>30</v>
      </c>
      <c r="AN118" s="1027">
        <v>2.55</v>
      </c>
      <c r="AO118" s="1028">
        <f t="shared" si="19"/>
        <v>1.8333333333333333</v>
      </c>
      <c r="AP118" s="1034">
        <f t="shared" si="14"/>
        <v>0.14901960784313723</v>
      </c>
      <c r="AQ118" s="1032">
        <f t="shared" si="18"/>
        <v>0.3799999999999999</v>
      </c>
    </row>
    <row r="119" spans="26:43" ht="15">
      <c r="Z119" s="1016">
        <f t="shared" si="10"/>
        <v>49</v>
      </c>
      <c r="AA119" s="1009">
        <f t="shared" si="8"/>
        <v>418.42138364779873</v>
      </c>
      <c r="AB119" s="1010">
        <f t="shared" si="9"/>
        <v>2.2144041666666667</v>
      </c>
      <c r="AC119" s="1011"/>
      <c r="AD119" s="1010"/>
      <c r="AE119" s="1013"/>
      <c r="AF119" s="1156">
        <v>38961</v>
      </c>
      <c r="AG119" s="1014">
        <v>0.2</v>
      </c>
      <c r="AI119" s="1043">
        <v>368</v>
      </c>
      <c r="AJ119" s="1026">
        <f t="shared" si="15"/>
        <v>1.1904761904761905</v>
      </c>
      <c r="AK119" s="1046">
        <f t="shared" si="16"/>
        <v>0.01358695652173913</v>
      </c>
      <c r="AL119" s="1045">
        <f t="shared" si="17"/>
        <v>5</v>
      </c>
      <c r="AN119" s="1027">
        <v>2.39</v>
      </c>
      <c r="AO119" s="1028">
        <f t="shared" si="19"/>
        <v>1.6555555555555557</v>
      </c>
      <c r="AP119" s="1034">
        <f t="shared" si="14"/>
        <v>-0.06694560669456054</v>
      </c>
      <c r="AQ119" s="1032">
        <f t="shared" si="18"/>
        <v>-0.1599999999999997</v>
      </c>
    </row>
    <row r="120" spans="26:43" ht="15">
      <c r="Z120" s="1016">
        <f t="shared" si="10"/>
        <v>50</v>
      </c>
      <c r="AA120" s="1009">
        <f t="shared" si="8"/>
        <v>418.42138364779873</v>
      </c>
      <c r="AB120" s="1010">
        <f t="shared" si="9"/>
        <v>2.2144041666666667</v>
      </c>
      <c r="AC120" s="1011"/>
      <c r="AD120" s="1010"/>
      <c r="AE120" s="1013"/>
      <c r="AF120" s="1156">
        <v>38991</v>
      </c>
      <c r="AG120" s="1014">
        <v>0.2</v>
      </c>
      <c r="AI120" s="1043">
        <v>361</v>
      </c>
      <c r="AJ120" s="1026">
        <f t="shared" si="15"/>
        <v>1.1488095238095237</v>
      </c>
      <c r="AK120" s="1046">
        <f t="shared" si="16"/>
        <v>-0.019390581717451522</v>
      </c>
      <c r="AL120" s="1045">
        <f t="shared" si="17"/>
        <v>-7</v>
      </c>
      <c r="AN120" s="1027">
        <v>1.79</v>
      </c>
      <c r="AO120" s="1028">
        <f t="shared" si="19"/>
        <v>0.9888888888888889</v>
      </c>
      <c r="AP120" s="1034">
        <f t="shared" si="14"/>
        <v>-0.335195530726257</v>
      </c>
      <c r="AQ120" s="1032">
        <f t="shared" si="18"/>
        <v>-0.6000000000000001</v>
      </c>
    </row>
    <row r="121" spans="26:43" ht="15">
      <c r="Z121" s="1016">
        <f t="shared" si="10"/>
        <v>51</v>
      </c>
      <c r="AA121" s="1009">
        <f t="shared" si="8"/>
        <v>418.42138364779873</v>
      </c>
      <c r="AB121" s="1010">
        <f t="shared" si="9"/>
        <v>2.2144041666666667</v>
      </c>
      <c r="AC121" s="1011"/>
      <c r="AD121" s="1010"/>
      <c r="AE121" s="1013"/>
      <c r="AF121" s="1156">
        <v>39022</v>
      </c>
      <c r="AG121" s="1017">
        <v>0</v>
      </c>
      <c r="AI121" s="1043">
        <v>343</v>
      </c>
      <c r="AJ121" s="1026">
        <f t="shared" si="15"/>
        <v>1.0416666666666667</v>
      </c>
      <c r="AK121" s="1046">
        <f t="shared" si="16"/>
        <v>-0.052478134110787174</v>
      </c>
      <c r="AL121" s="1045">
        <f t="shared" si="17"/>
        <v>-18</v>
      </c>
      <c r="AN121" s="1027">
        <v>1.94</v>
      </c>
      <c r="AO121" s="1028">
        <f t="shared" si="19"/>
        <v>1.1555555555555557</v>
      </c>
      <c r="AP121" s="1034">
        <f t="shared" si="14"/>
        <v>0.07731958762886594</v>
      </c>
      <c r="AQ121" s="1032">
        <f t="shared" si="18"/>
        <v>0.1499999999999999</v>
      </c>
    </row>
    <row r="122" spans="26:43" ht="15">
      <c r="Z122" s="1016">
        <f t="shared" si="10"/>
        <v>52</v>
      </c>
      <c r="AA122" s="1009">
        <f t="shared" si="8"/>
        <v>418.42138364779873</v>
      </c>
      <c r="AB122" s="1010">
        <f t="shared" si="9"/>
        <v>2.2144041666666667</v>
      </c>
      <c r="AC122" s="1011"/>
      <c r="AD122" s="1010"/>
      <c r="AE122" s="1013"/>
      <c r="AF122" s="1156">
        <v>39052</v>
      </c>
      <c r="AG122" s="1017">
        <v>0</v>
      </c>
      <c r="AI122" s="1043">
        <v>340</v>
      </c>
      <c r="AJ122" s="1026">
        <f t="shared" si="15"/>
        <v>1.0238095238095237</v>
      </c>
      <c r="AK122" s="1046">
        <f t="shared" si="16"/>
        <v>-0.008823529411764706</v>
      </c>
      <c r="AL122" s="1045">
        <f t="shared" si="17"/>
        <v>-3</v>
      </c>
      <c r="AN122" s="1027">
        <v>2.28</v>
      </c>
      <c r="AO122" s="1028">
        <f t="shared" si="19"/>
        <v>1.5333333333333332</v>
      </c>
      <c r="AP122" s="1034">
        <f t="shared" si="14"/>
        <v>0.14912280701754382</v>
      </c>
      <c r="AQ122" s="1032">
        <f t="shared" si="18"/>
        <v>0.33999999999999986</v>
      </c>
    </row>
    <row r="123" spans="25:44" ht="15">
      <c r="Y123" s="1008"/>
      <c r="Z123" s="1016">
        <f t="shared" si="10"/>
        <v>53</v>
      </c>
      <c r="AA123" s="1009">
        <f t="shared" si="8"/>
        <v>418.42138364779873</v>
      </c>
      <c r="AB123" s="1010">
        <f t="shared" si="9"/>
        <v>2.2144041666666667</v>
      </c>
      <c r="AC123" s="1029">
        <f>IF(AI123&gt;0,AVERAGE(AI123:AI134),"")</f>
        <v>327.9166666666667</v>
      </c>
      <c r="AD123" s="1030">
        <f>IF(AN123&gt;0,AVERAGE(AN123:AN134),"")</f>
        <v>2.233333333333333</v>
      </c>
      <c r="AE123" s="1031">
        <f>+AF123</f>
        <v>39083</v>
      </c>
      <c r="AF123" s="1155">
        <v>39083</v>
      </c>
      <c r="AG123" s="1017">
        <v>0</v>
      </c>
      <c r="AH123" s="1008"/>
      <c r="AI123" s="1043">
        <v>339</v>
      </c>
      <c r="AJ123" s="1026">
        <f t="shared" si="15"/>
        <v>1.0178571428571428</v>
      </c>
      <c r="AK123" s="1046">
        <f t="shared" si="16"/>
        <v>-0.0029498525073746312</v>
      </c>
      <c r="AL123" s="1045">
        <f t="shared" si="17"/>
        <v>-1</v>
      </c>
      <c r="AM123" s="1008"/>
      <c r="AN123" s="1027">
        <v>2</v>
      </c>
      <c r="AO123" s="1028">
        <f t="shared" si="19"/>
        <v>1.2222222222222223</v>
      </c>
      <c r="AP123" s="1034">
        <f t="shared" si="14"/>
        <v>-0.1399999999999999</v>
      </c>
      <c r="AQ123" s="1032">
        <f t="shared" si="18"/>
        <v>-0.2799999999999998</v>
      </c>
      <c r="AR123" s="1008"/>
    </row>
    <row r="124" spans="26:43" ht="15">
      <c r="Z124" s="1016">
        <f t="shared" si="10"/>
        <v>54</v>
      </c>
      <c r="AA124" s="1009">
        <f t="shared" si="8"/>
        <v>418.42138364779873</v>
      </c>
      <c r="AB124" s="1010">
        <f t="shared" si="9"/>
        <v>2.2144041666666667</v>
      </c>
      <c r="AC124" s="1011"/>
      <c r="AD124" s="1010"/>
      <c r="AE124" s="1031"/>
      <c r="AF124" s="1155">
        <v>39114</v>
      </c>
      <c r="AG124" s="1017">
        <v>0</v>
      </c>
      <c r="AI124" s="1043">
        <v>331</v>
      </c>
      <c r="AJ124" s="1026">
        <f t="shared" si="15"/>
        <v>0.9702380952380952</v>
      </c>
      <c r="AK124" s="1046">
        <f t="shared" si="16"/>
        <v>-0.02416918429003021</v>
      </c>
      <c r="AL124" s="1045">
        <f t="shared" si="17"/>
        <v>-8</v>
      </c>
      <c r="AN124" s="1027">
        <v>1.9</v>
      </c>
      <c r="AO124" s="1028">
        <f t="shared" si="19"/>
        <v>1.111111111111111</v>
      </c>
      <c r="AP124" s="1034">
        <f t="shared" si="14"/>
        <v>-0.052631578947368474</v>
      </c>
      <c r="AQ124" s="1032">
        <f t="shared" si="18"/>
        <v>-0.10000000000000009</v>
      </c>
    </row>
    <row r="125" spans="26:43" ht="15">
      <c r="Z125" s="1016">
        <f t="shared" si="10"/>
        <v>55</v>
      </c>
      <c r="AA125" s="1009">
        <f t="shared" si="8"/>
        <v>418.42138364779873</v>
      </c>
      <c r="AB125" s="1010">
        <f t="shared" si="9"/>
        <v>2.2144041666666667</v>
      </c>
      <c r="AC125" s="1011"/>
      <c r="AD125" s="1010"/>
      <c r="AE125" s="1031"/>
      <c r="AF125" s="1155">
        <v>39142</v>
      </c>
      <c r="AG125" s="1017">
        <v>0</v>
      </c>
      <c r="AI125" s="1043">
        <v>330</v>
      </c>
      <c r="AJ125" s="1026">
        <f t="shared" si="15"/>
        <v>0.9642857142857143</v>
      </c>
      <c r="AK125" s="1046">
        <f t="shared" si="16"/>
        <v>-0.0030303030303030303</v>
      </c>
      <c r="AL125" s="1045">
        <f t="shared" si="17"/>
        <v>-1</v>
      </c>
      <c r="AN125" s="1027">
        <v>2.02</v>
      </c>
      <c r="AO125" s="1028">
        <f t="shared" si="19"/>
        <v>1.2444444444444445</v>
      </c>
      <c r="AP125" s="1034">
        <f t="shared" si="14"/>
        <v>0.05940594059405946</v>
      </c>
      <c r="AQ125" s="1032">
        <f t="shared" si="18"/>
        <v>0.1200000000000001</v>
      </c>
    </row>
    <row r="126" spans="26:43" ht="15">
      <c r="Z126" s="1016">
        <f t="shared" si="10"/>
        <v>56</v>
      </c>
      <c r="AA126" s="1009">
        <f t="shared" si="8"/>
        <v>418.42138364779873</v>
      </c>
      <c r="AB126" s="1010">
        <f t="shared" si="9"/>
        <v>2.2144041666666667</v>
      </c>
      <c r="AC126" s="1011"/>
      <c r="AD126" s="1010"/>
      <c r="AE126" s="1031"/>
      <c r="AF126" s="1155">
        <v>39173</v>
      </c>
      <c r="AG126" s="1017">
        <v>0</v>
      </c>
      <c r="AI126" s="1043">
        <v>323</v>
      </c>
      <c r="AJ126" s="1026">
        <f t="shared" si="15"/>
        <v>0.9226190476190477</v>
      </c>
      <c r="AK126" s="1046">
        <f t="shared" si="16"/>
        <v>-0.021671826625386997</v>
      </c>
      <c r="AL126" s="1045">
        <f t="shared" si="17"/>
        <v>-7</v>
      </c>
      <c r="AN126" s="1027">
        <v>2.09</v>
      </c>
      <c r="AO126" s="1028">
        <f t="shared" si="19"/>
        <v>1.3222222222222222</v>
      </c>
      <c r="AP126" s="1034">
        <f t="shared" si="14"/>
        <v>0.0334928229665071</v>
      </c>
      <c r="AQ126" s="1032">
        <f t="shared" si="18"/>
        <v>0.06999999999999984</v>
      </c>
    </row>
    <row r="127" spans="26:43" ht="15">
      <c r="Z127" s="1016">
        <f t="shared" si="10"/>
        <v>57</v>
      </c>
      <c r="AA127" s="1009">
        <f t="shared" si="8"/>
        <v>418.42138364779873</v>
      </c>
      <c r="AB127" s="1010">
        <f t="shared" si="9"/>
        <v>2.2144041666666667</v>
      </c>
      <c r="AC127" s="1011"/>
      <c r="AD127" s="1010"/>
      <c r="AE127" s="1031"/>
      <c r="AF127" s="1155">
        <v>39203</v>
      </c>
      <c r="AG127" s="1014">
        <v>0.2</v>
      </c>
      <c r="AI127" s="1043">
        <v>324</v>
      </c>
      <c r="AJ127" s="1026">
        <f t="shared" si="15"/>
        <v>0.9285714285714286</v>
      </c>
      <c r="AK127" s="1046">
        <f t="shared" si="16"/>
        <v>0.0030864197530864196</v>
      </c>
      <c r="AL127" s="1045">
        <f t="shared" si="17"/>
        <v>1</v>
      </c>
      <c r="AN127" s="1027">
        <v>2.11</v>
      </c>
      <c r="AO127" s="1028">
        <f t="shared" si="19"/>
        <v>1.3444444444444443</v>
      </c>
      <c r="AP127" s="1034">
        <f t="shared" si="14"/>
        <v>0.009478672985782</v>
      </c>
      <c r="AQ127" s="1032">
        <f t="shared" si="18"/>
        <v>0.020000000000000018</v>
      </c>
    </row>
    <row r="128" spans="26:43" ht="15">
      <c r="Z128" s="1016">
        <f t="shared" si="10"/>
        <v>58</v>
      </c>
      <c r="AA128" s="1009">
        <f t="shared" si="8"/>
        <v>418.42138364779873</v>
      </c>
      <c r="AB128" s="1010">
        <f t="shared" si="9"/>
        <v>2.2144041666666667</v>
      </c>
      <c r="AC128" s="1011"/>
      <c r="AD128" s="1010"/>
      <c r="AE128" s="1031"/>
      <c r="AF128" s="1155">
        <v>39234</v>
      </c>
      <c r="AG128" s="1014">
        <v>0.2</v>
      </c>
      <c r="AI128" s="1043">
        <v>331</v>
      </c>
      <c r="AJ128" s="1026">
        <f t="shared" si="15"/>
        <v>0.9702380952380952</v>
      </c>
      <c r="AK128" s="1046">
        <f t="shared" si="16"/>
        <v>0.021148036253776436</v>
      </c>
      <c r="AL128" s="1045">
        <f t="shared" si="17"/>
        <v>7</v>
      </c>
      <c r="AN128" s="1027">
        <v>2.12</v>
      </c>
      <c r="AO128" s="1028">
        <f t="shared" si="19"/>
        <v>1.3555555555555558</v>
      </c>
      <c r="AP128" s="1034">
        <f t="shared" si="14"/>
        <v>0.004716981132075581</v>
      </c>
      <c r="AQ128" s="1032">
        <f t="shared" si="18"/>
        <v>0.010000000000000231</v>
      </c>
    </row>
    <row r="129" spans="26:43" ht="15">
      <c r="Z129" s="1016">
        <f t="shared" si="10"/>
        <v>59</v>
      </c>
      <c r="AA129" s="1009">
        <f t="shared" si="8"/>
        <v>418.42138364779873</v>
      </c>
      <c r="AB129" s="1010">
        <f t="shared" si="9"/>
        <v>2.2144041666666667</v>
      </c>
      <c r="AC129" s="1011"/>
      <c r="AD129" s="1010"/>
      <c r="AE129" s="1040">
        <f>+AF129</f>
        <v>39264</v>
      </c>
      <c r="AF129" s="1155">
        <v>39264</v>
      </c>
      <c r="AG129" s="1014">
        <v>0.2</v>
      </c>
      <c r="AI129" s="1043">
        <v>333</v>
      </c>
      <c r="AJ129" s="1026">
        <f t="shared" si="15"/>
        <v>0.9821428571428571</v>
      </c>
      <c r="AK129" s="1046">
        <f t="shared" si="16"/>
        <v>0.006006006006006006</v>
      </c>
      <c r="AL129" s="1045">
        <f t="shared" si="17"/>
        <v>2</v>
      </c>
      <c r="AN129" s="1027">
        <v>2.08</v>
      </c>
      <c r="AO129" s="1028">
        <f t="shared" si="19"/>
        <v>1.3111111111111113</v>
      </c>
      <c r="AP129" s="1034">
        <f t="shared" si="14"/>
        <v>-0.019230769230769246</v>
      </c>
      <c r="AQ129" s="1032">
        <f t="shared" si="18"/>
        <v>-0.040000000000000036</v>
      </c>
    </row>
    <row r="130" spans="26:43" ht="15">
      <c r="Z130" s="1016">
        <f t="shared" si="10"/>
        <v>60</v>
      </c>
      <c r="AA130" s="1009">
        <f t="shared" si="8"/>
        <v>418.42138364779873</v>
      </c>
      <c r="AB130" s="1010">
        <f t="shared" si="9"/>
        <v>2.2144041666666667</v>
      </c>
      <c r="AC130" s="1011"/>
      <c r="AD130" s="1010"/>
      <c r="AE130" s="1031"/>
      <c r="AF130" s="1155">
        <v>39295</v>
      </c>
      <c r="AG130" s="1014">
        <v>0.2</v>
      </c>
      <c r="AI130" s="1043">
        <v>335</v>
      </c>
      <c r="AJ130" s="1026">
        <f t="shared" si="15"/>
        <v>0.9940476190476191</v>
      </c>
      <c r="AK130" s="1046">
        <f t="shared" si="16"/>
        <v>0.005970149253731343</v>
      </c>
      <c r="AL130" s="1045">
        <f t="shared" si="17"/>
        <v>2</v>
      </c>
      <c r="AN130" s="1027">
        <v>2.37</v>
      </c>
      <c r="AO130" s="1028">
        <f t="shared" si="19"/>
        <v>1.6333333333333335</v>
      </c>
      <c r="AP130" s="1034">
        <f t="shared" si="14"/>
        <v>0.12236286919831224</v>
      </c>
      <c r="AQ130" s="1032">
        <f t="shared" si="18"/>
        <v>0.29000000000000004</v>
      </c>
    </row>
    <row r="131" spans="26:43" ht="15">
      <c r="Z131" s="1016">
        <f t="shared" si="10"/>
        <v>61</v>
      </c>
      <c r="AA131" s="1009">
        <f t="shared" si="8"/>
        <v>418.42138364779873</v>
      </c>
      <c r="AB131" s="1010">
        <f t="shared" si="9"/>
        <v>2.2144041666666667</v>
      </c>
      <c r="AC131" s="1011"/>
      <c r="AD131" s="1010"/>
      <c r="AE131" s="1031"/>
      <c r="AF131" s="1155">
        <v>39326</v>
      </c>
      <c r="AG131" s="1014">
        <v>0.2</v>
      </c>
      <c r="AI131" s="1043">
        <v>335</v>
      </c>
      <c r="AJ131" s="1026">
        <f t="shared" si="15"/>
        <v>0.9940476190476191</v>
      </c>
      <c r="AK131" s="1046">
        <f t="shared" si="16"/>
        <v>0</v>
      </c>
      <c r="AL131" s="1045">
        <f t="shared" si="17"/>
        <v>0</v>
      </c>
      <c r="AN131" s="1027">
        <v>2.24</v>
      </c>
      <c r="AO131" s="1028">
        <f t="shared" si="19"/>
        <v>1.4888888888888892</v>
      </c>
      <c r="AP131" s="1034">
        <f t="shared" si="14"/>
        <v>-0.05803571428571423</v>
      </c>
      <c r="AQ131" s="1032">
        <f t="shared" si="18"/>
        <v>-0.1299999999999999</v>
      </c>
    </row>
    <row r="132" spans="26:43" ht="15">
      <c r="Z132" s="1016">
        <f t="shared" si="10"/>
        <v>62</v>
      </c>
      <c r="AA132" s="1009">
        <f t="shared" si="8"/>
        <v>418.42138364779873</v>
      </c>
      <c r="AB132" s="1010">
        <f t="shared" si="9"/>
        <v>2.2144041666666667</v>
      </c>
      <c r="AC132" s="1011"/>
      <c r="AD132" s="1010"/>
      <c r="AE132" s="1031"/>
      <c r="AF132" s="1155">
        <v>39356</v>
      </c>
      <c r="AG132" s="1014">
        <v>0.2</v>
      </c>
      <c r="AI132" s="1043">
        <v>327</v>
      </c>
      <c r="AJ132" s="1026">
        <f t="shared" si="15"/>
        <v>0.9464285714285714</v>
      </c>
      <c r="AK132" s="1046">
        <f t="shared" si="16"/>
        <v>-0.024464831804281346</v>
      </c>
      <c r="AL132" s="1045">
        <f t="shared" si="17"/>
        <v>-8</v>
      </c>
      <c r="AN132" s="1027">
        <v>2.44</v>
      </c>
      <c r="AO132" s="1028">
        <f t="shared" si="19"/>
        <v>1.711111111111111</v>
      </c>
      <c r="AP132" s="1034">
        <f t="shared" si="14"/>
        <v>0.081967213114754</v>
      </c>
      <c r="AQ132" s="1032">
        <f t="shared" si="18"/>
        <v>0.19999999999999973</v>
      </c>
    </row>
    <row r="133" spans="26:43" ht="15">
      <c r="Z133" s="1016">
        <f t="shared" si="10"/>
        <v>63</v>
      </c>
      <c r="AA133" s="1009">
        <f t="shared" si="8"/>
        <v>418.42138364779873</v>
      </c>
      <c r="AB133" s="1010">
        <f t="shared" si="9"/>
        <v>2.2144041666666667</v>
      </c>
      <c r="AC133" s="1011"/>
      <c r="AD133" s="1010"/>
      <c r="AE133" s="1031"/>
      <c r="AF133" s="1155">
        <v>39387</v>
      </c>
      <c r="AG133" s="1017">
        <v>0</v>
      </c>
      <c r="AI133" s="1043">
        <v>314</v>
      </c>
      <c r="AJ133" s="1026">
        <f t="shared" si="15"/>
        <v>0.8690476190476191</v>
      </c>
      <c r="AK133" s="1046">
        <f t="shared" si="16"/>
        <v>-0.041401273885350316</v>
      </c>
      <c r="AL133" s="1045">
        <f t="shared" si="17"/>
        <v>-13</v>
      </c>
      <c r="AN133" s="1027">
        <v>2.92</v>
      </c>
      <c r="AO133" s="1028">
        <f t="shared" si="19"/>
        <v>2.2444444444444445</v>
      </c>
      <c r="AP133" s="1034">
        <f t="shared" si="14"/>
        <v>0.1643835616438356</v>
      </c>
      <c r="AQ133" s="1032">
        <f t="shared" si="18"/>
        <v>0.48</v>
      </c>
    </row>
    <row r="134" spans="26:43" ht="15">
      <c r="Z134" s="1016">
        <f t="shared" si="10"/>
        <v>64</v>
      </c>
      <c r="AA134" s="1009">
        <f t="shared" si="8"/>
        <v>418.42138364779873</v>
      </c>
      <c r="AB134" s="1010">
        <f t="shared" si="9"/>
        <v>2.2144041666666667</v>
      </c>
      <c r="AC134" s="1011"/>
      <c r="AD134" s="1010"/>
      <c r="AE134" s="1031"/>
      <c r="AF134" s="1155">
        <v>39417</v>
      </c>
      <c r="AG134" s="1017">
        <v>0</v>
      </c>
      <c r="AI134" s="1043">
        <v>313</v>
      </c>
      <c r="AJ134" s="1026">
        <f t="shared" si="15"/>
        <v>0.8630952380952381</v>
      </c>
      <c r="AK134" s="1046">
        <f t="shared" si="16"/>
        <v>-0.003194888178913738</v>
      </c>
      <c r="AL134" s="1045">
        <f t="shared" si="17"/>
        <v>-1</v>
      </c>
      <c r="AN134" s="1027">
        <v>2.51</v>
      </c>
      <c r="AO134" s="1028">
        <f t="shared" si="19"/>
        <v>1.7888888888888888</v>
      </c>
      <c r="AP134" s="1034">
        <f t="shared" si="14"/>
        <v>-0.1633466135458168</v>
      </c>
      <c r="AQ134" s="1032">
        <f t="shared" si="18"/>
        <v>-0.41000000000000014</v>
      </c>
    </row>
    <row r="135" spans="25:44" ht="15">
      <c r="Y135" s="1008"/>
      <c r="Z135" s="1016">
        <f t="shared" si="10"/>
        <v>65</v>
      </c>
      <c r="AA135" s="1009">
        <f t="shared" si="8"/>
        <v>418.42138364779873</v>
      </c>
      <c r="AB135" s="1010">
        <f t="shared" si="9"/>
        <v>2.2144041666666667</v>
      </c>
      <c r="AC135" s="1029">
        <f>IF(AI135&gt;0,AVERAGE(AI135:AI146),"")</f>
        <v>497.25</v>
      </c>
      <c r="AD135" s="1030">
        <f>IF(AN135&gt;0,AVERAGE(AN135:AN146),"")</f>
        <v>3.026666666666667</v>
      </c>
      <c r="AE135" s="1013">
        <f>+AF135</f>
        <v>39448</v>
      </c>
      <c r="AF135" s="1156">
        <v>39448</v>
      </c>
      <c r="AG135" s="1017">
        <v>0</v>
      </c>
      <c r="AH135" s="1008"/>
      <c r="AI135" s="1043">
        <v>315</v>
      </c>
      <c r="AJ135" s="1026">
        <f t="shared" si="15"/>
        <v>0.875</v>
      </c>
      <c r="AK135" s="1046">
        <f t="shared" si="16"/>
        <v>0.006349206349206349</v>
      </c>
      <c r="AL135" s="1045">
        <f t="shared" si="17"/>
        <v>2</v>
      </c>
      <c r="AM135" s="1008"/>
      <c r="AN135" s="1027">
        <v>2.65</v>
      </c>
      <c r="AO135" s="1028">
        <f t="shared" si="19"/>
        <v>1.9444444444444444</v>
      </c>
      <c r="AP135" s="1034">
        <f t="shared" si="14"/>
        <v>0.052830188679245334</v>
      </c>
      <c r="AQ135" s="1032">
        <f t="shared" si="18"/>
        <v>0.14000000000000012</v>
      </c>
      <c r="AR135" s="1008"/>
    </row>
    <row r="136" spans="26:43" ht="15">
      <c r="Z136" s="1016">
        <f t="shared" si="10"/>
        <v>66</v>
      </c>
      <c r="AA136" s="1009">
        <f aca="true" t="shared" si="20" ref="AA136:AA199">AVERAGE(AI$83:AI$242)</f>
        <v>418.42138364779873</v>
      </c>
      <c r="AB136" s="1010">
        <f aca="true" t="shared" si="21" ref="AB136:AB199">AVERAGE(AN$75:AN$242)</f>
        <v>2.2144041666666667</v>
      </c>
      <c r="AC136" s="1011"/>
      <c r="AD136" s="1010"/>
      <c r="AE136" s="1013"/>
      <c r="AF136" s="1156">
        <v>39479</v>
      </c>
      <c r="AG136" s="1017">
        <v>0</v>
      </c>
      <c r="AI136" s="1043">
        <v>336</v>
      </c>
      <c r="AJ136" s="1026">
        <f t="shared" si="15"/>
        <v>1</v>
      </c>
      <c r="AK136" s="1046">
        <f t="shared" si="16"/>
        <v>0.0625</v>
      </c>
      <c r="AL136" s="1045">
        <f t="shared" si="17"/>
        <v>21</v>
      </c>
      <c r="AN136" s="1027">
        <v>2.58</v>
      </c>
      <c r="AO136" s="1028">
        <f t="shared" si="19"/>
        <v>1.8666666666666667</v>
      </c>
      <c r="AP136" s="1034">
        <f t="shared" si="14"/>
        <v>-0.02713178294573637</v>
      </c>
      <c r="AQ136" s="1032">
        <f t="shared" si="18"/>
        <v>-0.06999999999999984</v>
      </c>
    </row>
    <row r="137" spans="26:43" ht="15">
      <c r="Z137" s="1016">
        <f aca="true" t="shared" si="22" ref="Z137:Z157">+Z136+1</f>
        <v>67</v>
      </c>
      <c r="AA137" s="1009">
        <f t="shared" si="20"/>
        <v>418.42138364779873</v>
      </c>
      <c r="AB137" s="1010">
        <f t="shared" si="21"/>
        <v>2.2144041666666667</v>
      </c>
      <c r="AC137" s="1011"/>
      <c r="AD137" s="1010"/>
      <c r="AE137" s="1013"/>
      <c r="AF137" s="1156">
        <v>39508</v>
      </c>
      <c r="AG137" s="1017">
        <v>0</v>
      </c>
      <c r="AI137" s="1043">
        <v>349</v>
      </c>
      <c r="AJ137" s="1026">
        <f t="shared" si="15"/>
        <v>1.0773809523809523</v>
      </c>
      <c r="AK137" s="1046">
        <f t="shared" si="16"/>
        <v>0.03724928366762178</v>
      </c>
      <c r="AL137" s="1045">
        <f t="shared" si="17"/>
        <v>13</v>
      </c>
      <c r="AN137" s="1027">
        <v>3.03</v>
      </c>
      <c r="AO137" s="1028">
        <f t="shared" si="19"/>
        <v>2.3666666666666667</v>
      </c>
      <c r="AP137" s="1034">
        <f t="shared" si="14"/>
        <v>0.14851485148514842</v>
      </c>
      <c r="AQ137" s="1032">
        <f t="shared" si="18"/>
        <v>0.44999999999999973</v>
      </c>
    </row>
    <row r="138" spans="26:43" ht="15">
      <c r="Z138" s="1016">
        <f t="shared" si="22"/>
        <v>68</v>
      </c>
      <c r="AA138" s="1009">
        <f t="shared" si="20"/>
        <v>418.42138364779873</v>
      </c>
      <c r="AB138" s="1010">
        <f t="shared" si="21"/>
        <v>2.2144041666666667</v>
      </c>
      <c r="AC138" s="1011"/>
      <c r="AD138" s="1010"/>
      <c r="AE138" s="1013"/>
      <c r="AF138" s="1156">
        <v>39539</v>
      </c>
      <c r="AG138" s="1017">
        <v>0</v>
      </c>
      <c r="AI138" s="1043">
        <v>391</v>
      </c>
      <c r="AJ138" s="1026">
        <f t="shared" si="15"/>
        <v>1.3273809523809523</v>
      </c>
      <c r="AK138" s="1046">
        <f t="shared" si="16"/>
        <v>0.10741687979539642</v>
      </c>
      <c r="AL138" s="1045">
        <f t="shared" si="17"/>
        <v>42</v>
      </c>
      <c r="AN138" s="1027">
        <v>3.25</v>
      </c>
      <c r="AO138" s="1028">
        <f t="shared" si="19"/>
        <v>2.611111111111111</v>
      </c>
      <c r="AP138" s="1034">
        <f t="shared" si="14"/>
        <v>0.06769230769230775</v>
      </c>
      <c r="AQ138" s="1032">
        <f t="shared" si="18"/>
        <v>0.2200000000000002</v>
      </c>
    </row>
    <row r="139" spans="26:43" ht="15">
      <c r="Z139" s="1016">
        <f t="shared" si="22"/>
        <v>69</v>
      </c>
      <c r="AA139" s="1009">
        <f t="shared" si="20"/>
        <v>418.42138364779873</v>
      </c>
      <c r="AB139" s="1010">
        <f t="shared" si="21"/>
        <v>2.2144041666666667</v>
      </c>
      <c r="AC139" s="1011"/>
      <c r="AD139" s="1010"/>
      <c r="AE139" s="1013"/>
      <c r="AF139" s="1156">
        <v>39569</v>
      </c>
      <c r="AG139" s="1014">
        <v>0.2</v>
      </c>
      <c r="AI139" s="1043">
        <v>424</v>
      </c>
      <c r="AJ139" s="1026">
        <f t="shared" si="15"/>
        <v>1.5238095238095237</v>
      </c>
      <c r="AK139" s="1046">
        <f t="shared" si="16"/>
        <v>0.07783018867924528</v>
      </c>
      <c r="AL139" s="1045">
        <f t="shared" si="17"/>
        <v>33</v>
      </c>
      <c r="AN139" s="1027">
        <v>3.48</v>
      </c>
      <c r="AO139" s="1028">
        <f t="shared" si="19"/>
        <v>2.8666666666666667</v>
      </c>
      <c r="AP139" s="1034">
        <f t="shared" si="14"/>
        <v>0.0660919540229885</v>
      </c>
      <c r="AQ139" s="1032">
        <f t="shared" si="18"/>
        <v>0.22999999999999998</v>
      </c>
    </row>
    <row r="140" spans="26:43" ht="15">
      <c r="Z140" s="1016">
        <f t="shared" si="22"/>
        <v>70</v>
      </c>
      <c r="AA140" s="1009">
        <f t="shared" si="20"/>
        <v>418.42138364779873</v>
      </c>
      <c r="AB140" s="1010">
        <f t="shared" si="21"/>
        <v>2.2144041666666667</v>
      </c>
      <c r="AC140" s="1011"/>
      <c r="AD140" s="1010"/>
      <c r="AE140" s="1013"/>
      <c r="AF140" s="1156">
        <v>39600</v>
      </c>
      <c r="AG140" s="1014">
        <v>0.2</v>
      </c>
      <c r="AI140" s="1043">
        <v>463</v>
      </c>
      <c r="AJ140" s="1026">
        <f t="shared" si="15"/>
        <v>1.755952380952381</v>
      </c>
      <c r="AK140" s="1046">
        <f t="shared" si="16"/>
        <v>0.08423326133909287</v>
      </c>
      <c r="AL140" s="1045">
        <f t="shared" si="17"/>
        <v>39</v>
      </c>
      <c r="AN140" s="1027">
        <v>3.81</v>
      </c>
      <c r="AO140" s="1028">
        <f t="shared" si="19"/>
        <v>3.2333333333333334</v>
      </c>
      <c r="AP140" s="1034">
        <f t="shared" si="14"/>
        <v>0.08661417322834647</v>
      </c>
      <c r="AQ140" s="1032">
        <f t="shared" si="18"/>
        <v>0.33000000000000007</v>
      </c>
    </row>
    <row r="141" spans="26:43" ht="15">
      <c r="Z141" s="1016">
        <f t="shared" si="22"/>
        <v>71</v>
      </c>
      <c r="AA141" s="1009">
        <f t="shared" si="20"/>
        <v>418.42138364779873</v>
      </c>
      <c r="AB141" s="1010">
        <f t="shared" si="21"/>
        <v>2.2144041666666667</v>
      </c>
      <c r="AC141" s="1011"/>
      <c r="AD141" s="1010"/>
      <c r="AE141" s="1050">
        <f>+AF141</f>
        <v>39630</v>
      </c>
      <c r="AF141" s="1156">
        <v>39630</v>
      </c>
      <c r="AG141" s="1014">
        <v>0.2</v>
      </c>
      <c r="AI141" s="1043">
        <v>513</v>
      </c>
      <c r="AJ141" s="1026">
        <f t="shared" si="15"/>
        <v>2.0535714285714284</v>
      </c>
      <c r="AK141" s="1046">
        <f t="shared" si="16"/>
        <v>0.09746588693957114</v>
      </c>
      <c r="AL141" s="1045">
        <f t="shared" si="17"/>
        <v>50</v>
      </c>
      <c r="AN141" s="1027">
        <v>3.92</v>
      </c>
      <c r="AO141" s="1028">
        <f t="shared" si="19"/>
        <v>3.3555555555555556</v>
      </c>
      <c r="AP141" s="1034">
        <f aca="true" t="shared" si="23" ref="AP141:AP204">IF(AN141&gt;0,(AN141-AN140)/AN141,"")</f>
        <v>0.028061224489795887</v>
      </c>
      <c r="AQ141" s="1032">
        <f t="shared" si="18"/>
        <v>0.10999999999999988</v>
      </c>
    </row>
    <row r="142" spans="26:43" ht="15">
      <c r="Z142" s="1016">
        <f t="shared" si="22"/>
        <v>72</v>
      </c>
      <c r="AA142" s="1009">
        <f t="shared" si="20"/>
        <v>418.42138364779873</v>
      </c>
      <c r="AB142" s="1010">
        <f t="shared" si="21"/>
        <v>2.2144041666666667</v>
      </c>
      <c r="AC142" s="1011"/>
      <c r="AD142" s="1010"/>
      <c r="AE142" s="1013"/>
      <c r="AF142" s="1156">
        <v>39661</v>
      </c>
      <c r="AG142" s="1014">
        <v>0.2</v>
      </c>
      <c r="AI142" s="1043">
        <v>656</v>
      </c>
      <c r="AJ142" s="1026">
        <f t="shared" si="15"/>
        <v>2.9047619047619047</v>
      </c>
      <c r="AK142" s="1035">
        <f t="shared" si="16"/>
        <v>0.21798780487804878</v>
      </c>
      <c r="AL142" s="1052">
        <f t="shared" si="17"/>
        <v>143</v>
      </c>
      <c r="AN142" s="1027">
        <v>3.59</v>
      </c>
      <c r="AO142" s="1028">
        <f t="shared" si="19"/>
        <v>2.988888888888889</v>
      </c>
      <c r="AP142" s="1034">
        <f t="shared" si="23"/>
        <v>-0.09192200557103067</v>
      </c>
      <c r="AQ142" s="1032">
        <f t="shared" si="18"/>
        <v>-0.33000000000000007</v>
      </c>
    </row>
    <row r="143" spans="26:43" ht="15">
      <c r="Z143" s="1016">
        <f t="shared" si="22"/>
        <v>73</v>
      </c>
      <c r="AA143" s="1009">
        <f t="shared" si="20"/>
        <v>418.42138364779873</v>
      </c>
      <c r="AB143" s="1010">
        <f t="shared" si="21"/>
        <v>2.2144041666666667</v>
      </c>
      <c r="AC143" s="1011"/>
      <c r="AD143" s="1010"/>
      <c r="AE143" s="1013"/>
      <c r="AF143" s="1156">
        <v>39692</v>
      </c>
      <c r="AG143" s="1014">
        <v>0.2</v>
      </c>
      <c r="AI143" s="1043">
        <v>747</v>
      </c>
      <c r="AJ143" s="1026">
        <f t="shared" si="15"/>
        <v>3.4464285714285716</v>
      </c>
      <c r="AK143" s="1046">
        <f t="shared" si="16"/>
        <v>0.12182061579651941</v>
      </c>
      <c r="AL143" s="1045">
        <f t="shared" si="17"/>
        <v>91</v>
      </c>
      <c r="AN143" s="1027">
        <v>3.37</v>
      </c>
      <c r="AO143" s="1028">
        <f t="shared" si="19"/>
        <v>2.7444444444444445</v>
      </c>
      <c r="AP143" s="1034">
        <f t="shared" si="23"/>
        <v>-0.06528189910979221</v>
      </c>
      <c r="AQ143" s="1032">
        <f t="shared" si="18"/>
        <v>-0.21999999999999975</v>
      </c>
    </row>
    <row r="144" spans="26:43" ht="15">
      <c r="Z144" s="1016">
        <f t="shared" si="22"/>
        <v>74</v>
      </c>
      <c r="AA144" s="1009">
        <f t="shared" si="20"/>
        <v>418.42138364779873</v>
      </c>
      <c r="AB144" s="1010">
        <f t="shared" si="21"/>
        <v>2.2144041666666667</v>
      </c>
      <c r="AC144" s="1011"/>
      <c r="AD144" s="1010"/>
      <c r="AE144" s="1013"/>
      <c r="AF144" s="1156">
        <v>39722</v>
      </c>
      <c r="AG144" s="1014">
        <v>0.2</v>
      </c>
      <c r="AI144" s="1043">
        <v>681</v>
      </c>
      <c r="AJ144" s="1026">
        <f t="shared" si="15"/>
        <v>3.0535714285714284</v>
      </c>
      <c r="AK144" s="1046">
        <f t="shared" si="16"/>
        <v>-0.09691629955947137</v>
      </c>
      <c r="AL144" s="1045">
        <f t="shared" si="17"/>
        <v>-66</v>
      </c>
      <c r="AN144" s="1027">
        <v>2.75</v>
      </c>
      <c r="AO144" s="1028">
        <f t="shared" si="19"/>
        <v>2.055555555555556</v>
      </c>
      <c r="AP144" s="1034">
        <f t="shared" si="23"/>
        <v>-0.2254545454545455</v>
      </c>
      <c r="AQ144" s="1032">
        <f t="shared" si="18"/>
        <v>-0.6200000000000001</v>
      </c>
    </row>
    <row r="145" spans="26:43" ht="15">
      <c r="Z145" s="1016">
        <f t="shared" si="22"/>
        <v>75</v>
      </c>
      <c r="AA145" s="1009">
        <f t="shared" si="20"/>
        <v>418.42138364779873</v>
      </c>
      <c r="AB145" s="1010">
        <f t="shared" si="21"/>
        <v>2.2144041666666667</v>
      </c>
      <c r="AC145" s="1011"/>
      <c r="AD145" s="1010"/>
      <c r="AE145" s="1013"/>
      <c r="AF145" s="1156">
        <v>39753</v>
      </c>
      <c r="AG145" s="1017">
        <v>0</v>
      </c>
      <c r="AI145" s="1043">
        <v>591</v>
      </c>
      <c r="AJ145" s="1026">
        <f t="shared" si="15"/>
        <v>2.517857142857143</v>
      </c>
      <c r="AK145" s="1046">
        <f t="shared" si="16"/>
        <v>-0.15228426395939088</v>
      </c>
      <c r="AL145" s="1045">
        <f t="shared" si="17"/>
        <v>-90</v>
      </c>
      <c r="AN145" s="1027">
        <v>2.24</v>
      </c>
      <c r="AO145" s="1028">
        <f t="shared" si="19"/>
        <v>1.4888888888888892</v>
      </c>
      <c r="AP145" s="1034">
        <f t="shared" si="23"/>
        <v>-0.2276785714285713</v>
      </c>
      <c r="AQ145" s="1032">
        <f t="shared" si="18"/>
        <v>-0.5099999999999998</v>
      </c>
    </row>
    <row r="146" spans="26:43" ht="15">
      <c r="Z146" s="1016">
        <f t="shared" si="22"/>
        <v>76</v>
      </c>
      <c r="AA146" s="1009">
        <f t="shared" si="20"/>
        <v>418.42138364779873</v>
      </c>
      <c r="AB146" s="1010">
        <f t="shared" si="21"/>
        <v>2.2144041666666667</v>
      </c>
      <c r="AC146" s="1011"/>
      <c r="AD146" s="1010"/>
      <c r="AE146" s="1013"/>
      <c r="AF146" s="1156">
        <v>39783</v>
      </c>
      <c r="AG146" s="1017">
        <v>0</v>
      </c>
      <c r="AI146" s="1043">
        <v>501</v>
      </c>
      <c r="AJ146" s="1026">
        <f t="shared" si="15"/>
        <v>1.9821428571428572</v>
      </c>
      <c r="AK146" s="1046">
        <f t="shared" si="16"/>
        <v>-0.17964071856287425</v>
      </c>
      <c r="AL146" s="1045">
        <f t="shared" si="17"/>
        <v>-90</v>
      </c>
      <c r="AN146" s="1027">
        <v>1.65</v>
      </c>
      <c r="AO146" s="1028">
        <f t="shared" si="19"/>
        <v>0.8333333333333331</v>
      </c>
      <c r="AP146" s="1034">
        <f t="shared" si="23"/>
        <v>-0.35757575757575777</v>
      </c>
      <c r="AQ146" s="1032">
        <f t="shared" si="18"/>
        <v>-0.5900000000000003</v>
      </c>
    </row>
    <row r="147" spans="25:44" ht="15">
      <c r="Y147" s="1008"/>
      <c r="Z147" s="1016">
        <f t="shared" si="22"/>
        <v>77</v>
      </c>
      <c r="AA147" s="1009">
        <f t="shared" si="20"/>
        <v>418.42138364779873</v>
      </c>
      <c r="AB147" s="1010">
        <f t="shared" si="21"/>
        <v>2.2144041666666667</v>
      </c>
      <c r="AC147" s="1029">
        <f>IF(AI147&gt;0,AVERAGE(AI147:AI158),"")</f>
        <v>445.6666666666667</v>
      </c>
      <c r="AD147" s="1030">
        <f>IF(AN147&gt;0,AVERAGE(AN147:AN158),"")</f>
        <v>1.735</v>
      </c>
      <c r="AE147" s="1031">
        <f>+AF147</f>
        <v>39814</v>
      </c>
      <c r="AF147" s="1155">
        <v>39814</v>
      </c>
      <c r="AG147" s="1017">
        <v>0</v>
      </c>
      <c r="AH147" s="1008"/>
      <c r="AI147" s="1043">
        <v>488</v>
      </c>
      <c r="AJ147" s="1026">
        <f t="shared" si="15"/>
        <v>1.9047619047619047</v>
      </c>
      <c r="AK147" s="1046">
        <f t="shared" si="16"/>
        <v>-0.02663934426229508</v>
      </c>
      <c r="AL147" s="1045">
        <f t="shared" si="17"/>
        <v>-13</v>
      </c>
      <c r="AM147" s="1008"/>
      <c r="AN147" s="1027">
        <v>1.6</v>
      </c>
      <c r="AO147" s="1028">
        <f t="shared" si="19"/>
        <v>0.7777777777777778</v>
      </c>
      <c r="AP147" s="1034">
        <f t="shared" si="23"/>
        <v>-0.03124999999999989</v>
      </c>
      <c r="AQ147" s="1032">
        <f t="shared" si="18"/>
        <v>-0.04999999999999982</v>
      </c>
      <c r="AR147" s="1008"/>
    </row>
    <row r="148" spans="26:43" ht="15">
      <c r="Z148" s="1016">
        <f t="shared" si="22"/>
        <v>78</v>
      </c>
      <c r="AA148" s="1009">
        <f t="shared" si="20"/>
        <v>418.42138364779873</v>
      </c>
      <c r="AB148" s="1010">
        <f t="shared" si="21"/>
        <v>2.2144041666666667</v>
      </c>
      <c r="AC148" s="1011"/>
      <c r="AD148" s="1010"/>
      <c r="AE148" s="1031"/>
      <c r="AF148" s="1155">
        <v>39845</v>
      </c>
      <c r="AG148" s="1017">
        <v>0</v>
      </c>
      <c r="AI148" s="1043">
        <v>477</v>
      </c>
      <c r="AJ148" s="1026">
        <f aca="true" t="shared" si="24" ref="AJ148:AJ211">IF(AI148="","",(AI148-AI$87)/AI$87)</f>
        <v>1.8392857142857142</v>
      </c>
      <c r="AK148" s="1046">
        <f t="shared" si="16"/>
        <v>-0.023060796645702306</v>
      </c>
      <c r="AL148" s="1045">
        <f t="shared" si="17"/>
        <v>-11</v>
      </c>
      <c r="AN148" s="1027">
        <v>1.47</v>
      </c>
      <c r="AO148" s="1028">
        <f t="shared" si="19"/>
        <v>0.6333333333333333</v>
      </c>
      <c r="AP148" s="1034">
        <f t="shared" si="23"/>
        <v>-0.08843537414965995</v>
      </c>
      <c r="AQ148" s="1032">
        <f t="shared" si="18"/>
        <v>-0.13000000000000012</v>
      </c>
    </row>
    <row r="149" spans="26:43" ht="15">
      <c r="Z149" s="1016">
        <f t="shared" si="22"/>
        <v>79</v>
      </c>
      <c r="AA149" s="1009">
        <f t="shared" si="20"/>
        <v>418.42138364779873</v>
      </c>
      <c r="AB149" s="1010">
        <f t="shared" si="21"/>
        <v>2.2144041666666667</v>
      </c>
      <c r="AC149" s="1011"/>
      <c r="AD149" s="1010"/>
      <c r="AE149" s="1031"/>
      <c r="AF149" s="1155">
        <v>39873</v>
      </c>
      <c r="AG149" s="1017">
        <v>0</v>
      </c>
      <c r="AI149" s="1043">
        <v>463</v>
      </c>
      <c r="AJ149" s="1026">
        <f t="shared" si="24"/>
        <v>1.755952380952381</v>
      </c>
      <c r="AK149" s="1046">
        <f aca="true" t="shared" si="25" ref="AK149:AK212">IF(AI149&gt;0,(AI149-AI148)/AI149,"")</f>
        <v>-0.03023758099352052</v>
      </c>
      <c r="AL149" s="1045">
        <f aca="true" t="shared" si="26" ref="AL149:AL212">+AI149-AI148</f>
        <v>-14</v>
      </c>
      <c r="AN149" s="1027">
        <v>1.22</v>
      </c>
      <c r="AO149" s="1028">
        <f t="shared" si="19"/>
        <v>0.3555555555555555</v>
      </c>
      <c r="AP149" s="1034">
        <f t="shared" si="23"/>
        <v>-0.20491803278688525</v>
      </c>
      <c r="AQ149" s="1032">
        <f aca="true" t="shared" si="27" ref="AQ149:AQ212">+AN149-AN148</f>
        <v>-0.25</v>
      </c>
    </row>
    <row r="150" spans="1:48" s="952" customFormat="1" ht="15">
      <c r="A150" s="962"/>
      <c r="B150" s="962"/>
      <c r="Y150" s="943"/>
      <c r="Z150" s="1016">
        <f t="shared" si="22"/>
        <v>80</v>
      </c>
      <c r="AA150" s="1009">
        <f t="shared" si="20"/>
        <v>418.42138364779873</v>
      </c>
      <c r="AB150" s="1010">
        <f t="shared" si="21"/>
        <v>2.2144041666666667</v>
      </c>
      <c r="AC150" s="1011"/>
      <c r="AD150" s="1010"/>
      <c r="AE150" s="1031"/>
      <c r="AF150" s="1155">
        <v>39904</v>
      </c>
      <c r="AG150" s="1017">
        <v>0</v>
      </c>
      <c r="AH150" s="943"/>
      <c r="AI150" s="1043">
        <v>458</v>
      </c>
      <c r="AJ150" s="1026">
        <f t="shared" si="24"/>
        <v>1.7261904761904763</v>
      </c>
      <c r="AK150" s="1046">
        <f t="shared" si="25"/>
        <v>-0.010917030567685589</v>
      </c>
      <c r="AL150" s="1045">
        <f t="shared" si="26"/>
        <v>-5</v>
      </c>
      <c r="AM150" s="943"/>
      <c r="AN150" s="1027">
        <v>1.51</v>
      </c>
      <c r="AO150" s="1028">
        <f t="shared" si="19"/>
        <v>0.6777777777777777</v>
      </c>
      <c r="AP150" s="1034">
        <f t="shared" si="23"/>
        <v>0.19205298013245034</v>
      </c>
      <c r="AQ150" s="1032">
        <f t="shared" si="27"/>
        <v>0.29000000000000004</v>
      </c>
      <c r="AR150" s="943"/>
      <c r="AS150" s="988"/>
      <c r="AT150" s="988"/>
      <c r="AU150" s="943"/>
      <c r="AV150" s="943"/>
    </row>
    <row r="151" spans="1:48" s="952" customFormat="1" ht="15">
      <c r="A151" s="962"/>
      <c r="B151" s="962"/>
      <c r="Y151" s="943"/>
      <c r="Z151" s="1016">
        <f t="shared" si="22"/>
        <v>81</v>
      </c>
      <c r="AA151" s="1009">
        <f t="shared" si="20"/>
        <v>418.42138364779873</v>
      </c>
      <c r="AB151" s="1010">
        <f t="shared" si="21"/>
        <v>2.2144041666666667</v>
      </c>
      <c r="AC151" s="1011"/>
      <c r="AD151" s="1010"/>
      <c r="AE151" s="1031"/>
      <c r="AF151" s="1155">
        <v>39934</v>
      </c>
      <c r="AG151" s="1014">
        <v>0.2</v>
      </c>
      <c r="AH151" s="943"/>
      <c r="AI151" s="1043">
        <v>426</v>
      </c>
      <c r="AJ151" s="1026">
        <f t="shared" si="24"/>
        <v>1.5357142857142858</v>
      </c>
      <c r="AK151" s="1046">
        <f t="shared" si="25"/>
        <v>-0.07511737089201878</v>
      </c>
      <c r="AL151" s="1045">
        <f t="shared" si="26"/>
        <v>-32</v>
      </c>
      <c r="AM151" s="943"/>
      <c r="AN151" s="1027">
        <v>1.57</v>
      </c>
      <c r="AO151" s="1028">
        <f t="shared" si="19"/>
        <v>0.7444444444444445</v>
      </c>
      <c r="AP151" s="1034">
        <f t="shared" si="23"/>
        <v>0.03821656050955417</v>
      </c>
      <c r="AQ151" s="1032">
        <f t="shared" si="27"/>
        <v>0.06000000000000005</v>
      </c>
      <c r="AR151" s="943"/>
      <c r="AS151" s="988"/>
      <c r="AT151" s="988"/>
      <c r="AU151" s="943"/>
      <c r="AV151" s="943"/>
    </row>
    <row r="152" spans="1:48" s="952" customFormat="1" ht="15">
      <c r="A152" s="962"/>
      <c r="B152" s="962"/>
      <c r="Y152" s="943"/>
      <c r="Z152" s="1016">
        <f t="shared" si="22"/>
        <v>82</v>
      </c>
      <c r="AA152" s="1009">
        <f t="shared" si="20"/>
        <v>418.42138364779873</v>
      </c>
      <c r="AB152" s="1010">
        <f t="shared" si="21"/>
        <v>2.2144041666666667</v>
      </c>
      <c r="AC152" s="1011"/>
      <c r="AD152" s="1010"/>
      <c r="AE152" s="1031"/>
      <c r="AF152" s="1155">
        <v>39965</v>
      </c>
      <c r="AG152" s="1014">
        <v>0.2</v>
      </c>
      <c r="AH152" s="943"/>
      <c r="AI152" s="1043">
        <v>441</v>
      </c>
      <c r="AJ152" s="1026">
        <f t="shared" si="24"/>
        <v>1.625</v>
      </c>
      <c r="AK152" s="1046">
        <f t="shared" si="25"/>
        <v>0.034013605442176874</v>
      </c>
      <c r="AL152" s="1045">
        <f t="shared" si="26"/>
        <v>15</v>
      </c>
      <c r="AM152" s="943"/>
      <c r="AN152" s="1027">
        <v>1.64</v>
      </c>
      <c r="AO152" s="1028">
        <f t="shared" si="19"/>
        <v>0.8222222222222221</v>
      </c>
      <c r="AP152" s="1034">
        <f t="shared" si="23"/>
        <v>0.0426829268292682</v>
      </c>
      <c r="AQ152" s="1032">
        <f t="shared" si="27"/>
        <v>0.06999999999999984</v>
      </c>
      <c r="AR152" s="943"/>
      <c r="AS152" s="988"/>
      <c r="AT152" s="988"/>
      <c r="AU152" s="943"/>
      <c r="AV152" s="943"/>
    </row>
    <row r="153" spans="1:48" s="952" customFormat="1" ht="15">
      <c r="A153" s="962"/>
      <c r="B153" s="962"/>
      <c r="Y153" s="943"/>
      <c r="Z153" s="1016">
        <f t="shared" si="22"/>
        <v>83</v>
      </c>
      <c r="AA153" s="1009">
        <f t="shared" si="20"/>
        <v>418.42138364779873</v>
      </c>
      <c r="AB153" s="1010">
        <f t="shared" si="21"/>
        <v>2.2144041666666667</v>
      </c>
      <c r="AC153" s="1011"/>
      <c r="AD153" s="1010"/>
      <c r="AE153" s="1040">
        <f>+AF153</f>
        <v>39995</v>
      </c>
      <c r="AF153" s="1155">
        <v>39995</v>
      </c>
      <c r="AG153" s="1014">
        <v>0.2</v>
      </c>
      <c r="AH153" s="943"/>
      <c r="AI153" s="1043">
        <v>455</v>
      </c>
      <c r="AJ153" s="1026">
        <f t="shared" si="24"/>
        <v>1.7083333333333333</v>
      </c>
      <c r="AK153" s="1046">
        <f t="shared" si="25"/>
        <v>0.03076923076923077</v>
      </c>
      <c r="AL153" s="1045">
        <f t="shared" si="26"/>
        <v>14</v>
      </c>
      <c r="AM153" s="943"/>
      <c r="AN153" s="1027">
        <v>1.73</v>
      </c>
      <c r="AO153" s="1028">
        <f aca="true" t="shared" si="28" ref="AO153:AO216">IF(AN153="","",(AN153-AN$87)/AN$87)</f>
        <v>0.9222222222222222</v>
      </c>
      <c r="AP153" s="1034">
        <f t="shared" si="23"/>
        <v>0.05202312138728328</v>
      </c>
      <c r="AQ153" s="1032">
        <f t="shared" si="27"/>
        <v>0.09000000000000008</v>
      </c>
      <c r="AR153" s="943"/>
      <c r="AS153" s="988"/>
      <c r="AT153" s="988"/>
      <c r="AU153" s="943"/>
      <c r="AV153" s="943"/>
    </row>
    <row r="154" spans="1:48" s="952" customFormat="1" ht="15">
      <c r="A154" s="962"/>
      <c r="B154" s="962"/>
      <c r="Y154" s="943"/>
      <c r="Z154" s="1016">
        <f t="shared" si="22"/>
        <v>84</v>
      </c>
      <c r="AA154" s="1009">
        <f t="shared" si="20"/>
        <v>418.42138364779873</v>
      </c>
      <c r="AB154" s="1010">
        <f t="shared" si="21"/>
        <v>2.2144041666666667</v>
      </c>
      <c r="AC154" s="1011"/>
      <c r="AD154" s="1010"/>
      <c r="AE154" s="1031"/>
      <c r="AF154" s="1155">
        <v>40026</v>
      </c>
      <c r="AG154" s="1014">
        <v>0.2</v>
      </c>
      <c r="AH154" s="943"/>
      <c r="AI154" s="1043">
        <v>455</v>
      </c>
      <c r="AJ154" s="1026">
        <f t="shared" si="24"/>
        <v>1.7083333333333333</v>
      </c>
      <c r="AK154" s="1046">
        <f t="shared" si="25"/>
        <v>0</v>
      </c>
      <c r="AL154" s="1045">
        <f t="shared" si="26"/>
        <v>0</v>
      </c>
      <c r="AM154" s="943"/>
      <c r="AN154" s="1027">
        <v>1.86</v>
      </c>
      <c r="AO154" s="1028">
        <f t="shared" si="28"/>
        <v>1.0666666666666667</v>
      </c>
      <c r="AP154" s="1034">
        <f t="shared" si="23"/>
        <v>0.06989247311827963</v>
      </c>
      <c r="AQ154" s="1032">
        <f t="shared" si="27"/>
        <v>0.13000000000000012</v>
      </c>
      <c r="AR154" s="943"/>
      <c r="AS154" s="988"/>
      <c r="AT154" s="988"/>
      <c r="AU154" s="943"/>
      <c r="AV154" s="943"/>
    </row>
    <row r="155" spans="1:48" s="952" customFormat="1" ht="15">
      <c r="A155" s="962"/>
      <c r="B155" s="962"/>
      <c r="Y155" s="943"/>
      <c r="Z155" s="1016">
        <f t="shared" si="22"/>
        <v>85</v>
      </c>
      <c r="AA155" s="1009">
        <f t="shared" si="20"/>
        <v>418.42138364779873</v>
      </c>
      <c r="AB155" s="1010">
        <f t="shared" si="21"/>
        <v>2.2144041666666667</v>
      </c>
      <c r="AC155" s="1011"/>
      <c r="AD155" s="1010"/>
      <c r="AE155" s="1031"/>
      <c r="AF155" s="1155">
        <v>40057</v>
      </c>
      <c r="AG155" s="1014">
        <v>0.2</v>
      </c>
      <c r="AH155" s="943"/>
      <c r="AI155" s="1043">
        <v>399</v>
      </c>
      <c r="AJ155" s="1026">
        <f t="shared" si="24"/>
        <v>1.375</v>
      </c>
      <c r="AK155" s="1046">
        <f t="shared" si="25"/>
        <v>-0.14035087719298245</v>
      </c>
      <c r="AL155" s="1045">
        <f t="shared" si="26"/>
        <v>-56</v>
      </c>
      <c r="AM155" s="943"/>
      <c r="AN155" s="1027">
        <v>2.06</v>
      </c>
      <c r="AO155" s="1028">
        <f t="shared" si="28"/>
        <v>1.288888888888889</v>
      </c>
      <c r="AP155" s="1034">
        <f t="shared" si="23"/>
        <v>0.09708737864077667</v>
      </c>
      <c r="AQ155" s="1032">
        <f t="shared" si="27"/>
        <v>0.19999999999999996</v>
      </c>
      <c r="AR155" s="943"/>
      <c r="AS155" s="988"/>
      <c r="AT155" s="988"/>
      <c r="AU155" s="943"/>
      <c r="AV155" s="943"/>
    </row>
    <row r="156" spans="1:48" s="952" customFormat="1" ht="15">
      <c r="A156" s="962"/>
      <c r="B156" s="962"/>
      <c r="Y156" s="943"/>
      <c r="Z156" s="1016">
        <f t="shared" si="22"/>
        <v>86</v>
      </c>
      <c r="AA156" s="1009">
        <f t="shared" si="20"/>
        <v>418.42138364779873</v>
      </c>
      <c r="AB156" s="1010">
        <f t="shared" si="21"/>
        <v>2.2144041666666667</v>
      </c>
      <c r="AC156" s="1011"/>
      <c r="AD156" s="1010"/>
      <c r="AE156" s="1031"/>
      <c r="AF156" s="1155">
        <v>40087</v>
      </c>
      <c r="AG156" s="1014">
        <v>0.2</v>
      </c>
      <c r="AH156" s="943"/>
      <c r="AI156" s="1043">
        <v>404</v>
      </c>
      <c r="AJ156" s="1026">
        <f t="shared" si="24"/>
        <v>1.4047619047619047</v>
      </c>
      <c r="AK156" s="1046">
        <f t="shared" si="25"/>
        <v>0.012376237623762377</v>
      </c>
      <c r="AL156" s="1045">
        <f t="shared" si="26"/>
        <v>5</v>
      </c>
      <c r="AM156" s="943"/>
      <c r="AN156" s="1027">
        <v>1.88</v>
      </c>
      <c r="AO156" s="1028">
        <f t="shared" si="28"/>
        <v>1.0888888888888888</v>
      </c>
      <c r="AP156" s="1034">
        <f t="shared" si="23"/>
        <v>-0.09574468085106393</v>
      </c>
      <c r="AQ156" s="1032">
        <f t="shared" si="27"/>
        <v>-0.18000000000000016</v>
      </c>
      <c r="AR156" s="943"/>
      <c r="AS156" s="988"/>
      <c r="AT156" s="988"/>
      <c r="AU156" s="943"/>
      <c r="AV156" s="943"/>
    </row>
    <row r="157" spans="1:48" s="952" customFormat="1" ht="15">
      <c r="A157" s="962"/>
      <c r="B157" s="962"/>
      <c r="Y157" s="943"/>
      <c r="Z157" s="1016">
        <f t="shared" si="22"/>
        <v>87</v>
      </c>
      <c r="AA157" s="1009">
        <f t="shared" si="20"/>
        <v>418.42138364779873</v>
      </c>
      <c r="AB157" s="1010">
        <f t="shared" si="21"/>
        <v>2.2144041666666667</v>
      </c>
      <c r="AC157" s="1011"/>
      <c r="AD157" s="1010"/>
      <c r="AE157" s="1031"/>
      <c r="AF157" s="1155">
        <v>40118</v>
      </c>
      <c r="AG157" s="1017">
        <v>0</v>
      </c>
      <c r="AH157" s="943"/>
      <c r="AI157" s="1043">
        <v>433</v>
      </c>
      <c r="AJ157" s="1026">
        <f t="shared" si="24"/>
        <v>1.5773809523809523</v>
      </c>
      <c r="AK157" s="1046">
        <f t="shared" si="25"/>
        <v>0.06697459584295612</v>
      </c>
      <c r="AL157" s="1045">
        <f t="shared" si="26"/>
        <v>29</v>
      </c>
      <c r="AM157" s="943"/>
      <c r="AN157" s="1027">
        <v>2.09</v>
      </c>
      <c r="AO157" s="1028">
        <f t="shared" si="28"/>
        <v>1.3222222222222222</v>
      </c>
      <c r="AP157" s="1034">
        <f t="shared" si="23"/>
        <v>0.10047846889952151</v>
      </c>
      <c r="AQ157" s="1032">
        <f t="shared" si="27"/>
        <v>0.20999999999999996</v>
      </c>
      <c r="AR157" s="943"/>
      <c r="AS157" s="988"/>
      <c r="AT157" s="988"/>
      <c r="AU157" s="943"/>
      <c r="AV157" s="943"/>
    </row>
    <row r="158" spans="1:48" s="952" customFormat="1" ht="15">
      <c r="A158" s="962"/>
      <c r="B158" s="962"/>
      <c r="Y158" s="943"/>
      <c r="Z158" s="1016">
        <f>+Z118+1</f>
        <v>49</v>
      </c>
      <c r="AA158" s="1009">
        <f t="shared" si="20"/>
        <v>418.42138364779873</v>
      </c>
      <c r="AB158" s="1010">
        <f t="shared" si="21"/>
        <v>2.2144041666666667</v>
      </c>
      <c r="AC158" s="1011"/>
      <c r="AD158" s="1010"/>
      <c r="AE158" s="1031"/>
      <c r="AF158" s="1155">
        <v>40148</v>
      </c>
      <c r="AG158" s="1017">
        <v>0</v>
      </c>
      <c r="AH158" s="943"/>
      <c r="AI158" s="1043">
        <v>449</v>
      </c>
      <c r="AJ158" s="1026">
        <f t="shared" si="24"/>
        <v>1.6726190476190477</v>
      </c>
      <c r="AK158" s="1046">
        <f t="shared" si="25"/>
        <v>0.035634743875278395</v>
      </c>
      <c r="AL158" s="1045">
        <f t="shared" si="26"/>
        <v>16</v>
      </c>
      <c r="AM158" s="943"/>
      <c r="AN158" s="1027">
        <v>2.19</v>
      </c>
      <c r="AO158" s="1028">
        <f t="shared" si="28"/>
        <v>1.4333333333333333</v>
      </c>
      <c r="AP158" s="1034">
        <f t="shared" si="23"/>
        <v>0.045662100456621044</v>
      </c>
      <c r="AQ158" s="1032">
        <f t="shared" si="27"/>
        <v>0.10000000000000009</v>
      </c>
      <c r="AR158" s="943"/>
      <c r="AS158" s="988"/>
      <c r="AT158" s="988"/>
      <c r="AU158" s="943"/>
      <c r="AV158" s="943"/>
    </row>
    <row r="159" spans="1:48" s="952" customFormat="1" ht="15">
      <c r="A159" s="962"/>
      <c r="B159" s="962"/>
      <c r="Y159" s="1008"/>
      <c r="Z159" s="1016">
        <f aca="true" t="shared" si="29" ref="Z159:Z222">+Z158+1</f>
        <v>50</v>
      </c>
      <c r="AA159" s="1009">
        <f t="shared" si="20"/>
        <v>418.42138364779873</v>
      </c>
      <c r="AB159" s="1010">
        <f t="shared" si="21"/>
        <v>2.2144041666666667</v>
      </c>
      <c r="AC159" s="1029">
        <f>IF(AI159&gt;0,AVERAGE(AI159:AI170),"")</f>
        <v>456.5</v>
      </c>
      <c r="AD159" s="1030">
        <f>IF(AN159&gt;0,AVERAGE(AN159:AN170),"")</f>
        <v>2.3149666666666664</v>
      </c>
      <c r="AE159" s="1013">
        <f>+AF159</f>
        <v>40179</v>
      </c>
      <c r="AF159" s="1156">
        <v>40179</v>
      </c>
      <c r="AG159" s="1017">
        <v>0</v>
      </c>
      <c r="AH159" s="1008"/>
      <c r="AI159" s="1043">
        <v>450</v>
      </c>
      <c r="AJ159" s="1026">
        <f t="shared" si="24"/>
        <v>1.6785714285714286</v>
      </c>
      <c r="AK159" s="1046">
        <f t="shared" si="25"/>
        <v>0.0022222222222222222</v>
      </c>
      <c r="AL159" s="1045">
        <f t="shared" si="26"/>
        <v>1</v>
      </c>
      <c r="AM159" s="1008"/>
      <c r="AN159" s="1027">
        <v>2.45</v>
      </c>
      <c r="AO159" s="1028">
        <f t="shared" si="28"/>
        <v>1.7222222222222225</v>
      </c>
      <c r="AP159" s="1034">
        <f t="shared" si="23"/>
        <v>0.10612244897959193</v>
      </c>
      <c r="AQ159" s="1032">
        <f t="shared" si="27"/>
        <v>0.26000000000000023</v>
      </c>
      <c r="AR159" s="1008"/>
      <c r="AS159" s="988"/>
      <c r="AT159" s="988"/>
      <c r="AU159" s="943"/>
      <c r="AV159" s="943"/>
    </row>
    <row r="160" spans="1:48" s="952" customFormat="1" ht="15">
      <c r="A160" s="962"/>
      <c r="B160" s="962"/>
      <c r="Y160" s="943"/>
      <c r="Z160" s="1016">
        <f t="shared" si="29"/>
        <v>51</v>
      </c>
      <c r="AA160" s="1009">
        <f t="shared" si="20"/>
        <v>418.42138364779873</v>
      </c>
      <c r="AB160" s="1010">
        <f t="shared" si="21"/>
        <v>2.2144041666666667</v>
      </c>
      <c r="AC160" s="1011"/>
      <c r="AD160" s="1010"/>
      <c r="AE160" s="1013"/>
      <c r="AF160" s="1156">
        <v>40210</v>
      </c>
      <c r="AG160" s="1017">
        <v>0</v>
      </c>
      <c r="AH160" s="943"/>
      <c r="AI160" s="1043">
        <v>465</v>
      </c>
      <c r="AJ160" s="1026">
        <f t="shared" si="24"/>
        <v>1.7678571428571428</v>
      </c>
      <c r="AK160" s="1046">
        <f t="shared" si="25"/>
        <v>0.03225806451612903</v>
      </c>
      <c r="AL160" s="1045">
        <f t="shared" si="26"/>
        <v>15</v>
      </c>
      <c r="AM160" s="943"/>
      <c r="AN160" s="1027">
        <v>1.9621</v>
      </c>
      <c r="AO160" s="1028">
        <f t="shared" si="28"/>
        <v>1.180111111111111</v>
      </c>
      <c r="AP160" s="1034">
        <f t="shared" si="23"/>
        <v>-0.24866214769889416</v>
      </c>
      <c r="AQ160" s="1032">
        <f t="shared" si="27"/>
        <v>-0.4879000000000002</v>
      </c>
      <c r="AR160" s="943"/>
      <c r="AS160" s="988"/>
      <c r="AT160" s="988"/>
      <c r="AU160" s="943"/>
      <c r="AV160" s="943"/>
    </row>
    <row r="161" spans="1:48" s="952" customFormat="1" ht="15">
      <c r="A161" s="962"/>
      <c r="B161" s="962"/>
      <c r="Y161" s="943"/>
      <c r="Z161" s="1016">
        <f t="shared" si="29"/>
        <v>52</v>
      </c>
      <c r="AA161" s="1009">
        <f t="shared" si="20"/>
        <v>418.42138364779873</v>
      </c>
      <c r="AB161" s="1010">
        <f t="shared" si="21"/>
        <v>2.2144041666666667</v>
      </c>
      <c r="AC161" s="1011"/>
      <c r="AD161" s="1010"/>
      <c r="AE161" s="1013"/>
      <c r="AF161" s="1156">
        <v>40238</v>
      </c>
      <c r="AG161" s="1017">
        <v>0</v>
      </c>
      <c r="AH161" s="943"/>
      <c r="AI161" s="1043">
        <v>473</v>
      </c>
      <c r="AJ161" s="1026">
        <f t="shared" si="24"/>
        <v>1.8154761904761905</v>
      </c>
      <c r="AK161" s="1046">
        <f t="shared" si="25"/>
        <v>0.016913319238900635</v>
      </c>
      <c r="AL161" s="1045">
        <f t="shared" si="26"/>
        <v>8</v>
      </c>
      <c r="AM161" s="943"/>
      <c r="AN161" s="1027">
        <v>2.1561</v>
      </c>
      <c r="AO161" s="1028">
        <f t="shared" si="28"/>
        <v>1.3956666666666666</v>
      </c>
      <c r="AP161" s="1034">
        <f t="shared" si="23"/>
        <v>0.08997727378136448</v>
      </c>
      <c r="AQ161" s="1032">
        <f t="shared" si="27"/>
        <v>0.19399999999999995</v>
      </c>
      <c r="AR161" s="943"/>
      <c r="AS161" s="988"/>
      <c r="AT161" s="988"/>
      <c r="AU161" s="943"/>
      <c r="AV161" s="943"/>
    </row>
    <row r="162" spans="1:48" s="952" customFormat="1" ht="15">
      <c r="A162" s="962"/>
      <c r="B162" s="962"/>
      <c r="Y162" s="943"/>
      <c r="Z162" s="1016">
        <f t="shared" si="29"/>
        <v>53</v>
      </c>
      <c r="AA162" s="1009">
        <f t="shared" si="20"/>
        <v>418.42138364779873</v>
      </c>
      <c r="AB162" s="1010">
        <f t="shared" si="21"/>
        <v>2.2144041666666667</v>
      </c>
      <c r="AC162" s="1011"/>
      <c r="AD162" s="1010"/>
      <c r="AE162" s="1013"/>
      <c r="AF162" s="1156">
        <v>40269</v>
      </c>
      <c r="AG162" s="1017">
        <v>0</v>
      </c>
      <c r="AH162" s="943"/>
      <c r="AI162" s="1043">
        <v>486</v>
      </c>
      <c r="AJ162" s="1026">
        <f t="shared" si="24"/>
        <v>1.8928571428571428</v>
      </c>
      <c r="AK162" s="1046">
        <f t="shared" si="25"/>
        <v>0.026748971193415638</v>
      </c>
      <c r="AL162" s="1045">
        <f t="shared" si="26"/>
        <v>13</v>
      </c>
      <c r="AM162" s="943"/>
      <c r="AN162" s="1027">
        <v>2.4476</v>
      </c>
      <c r="AO162" s="1028">
        <f t="shared" si="28"/>
        <v>1.7195555555555555</v>
      </c>
      <c r="AP162" s="1034">
        <f t="shared" si="23"/>
        <v>0.11909625755842462</v>
      </c>
      <c r="AQ162" s="1032">
        <f t="shared" si="27"/>
        <v>0.2915000000000001</v>
      </c>
      <c r="AR162" s="943"/>
      <c r="AS162" s="988"/>
      <c r="AT162" s="988"/>
      <c r="AU162" s="943"/>
      <c r="AV162" s="943"/>
    </row>
    <row r="163" spans="1:48" s="952" customFormat="1" ht="15">
      <c r="A163" s="962"/>
      <c r="B163" s="962"/>
      <c r="Y163" s="943"/>
      <c r="Z163" s="1016">
        <f t="shared" si="29"/>
        <v>54</v>
      </c>
      <c r="AA163" s="1009">
        <f t="shared" si="20"/>
        <v>418.42138364779873</v>
      </c>
      <c r="AB163" s="1010">
        <f t="shared" si="21"/>
        <v>2.2144041666666667</v>
      </c>
      <c r="AC163" s="1011"/>
      <c r="AD163" s="1010"/>
      <c r="AE163" s="1013"/>
      <c r="AF163" s="1156">
        <v>40299</v>
      </c>
      <c r="AG163" s="1014">
        <v>0.2</v>
      </c>
      <c r="AH163" s="943"/>
      <c r="AI163" s="1043">
        <v>480</v>
      </c>
      <c r="AJ163" s="1026">
        <f t="shared" si="24"/>
        <v>1.8571428571428572</v>
      </c>
      <c r="AK163" s="1046">
        <f t="shared" si="25"/>
        <v>-0.0125</v>
      </c>
      <c r="AL163" s="1045">
        <f t="shared" si="26"/>
        <v>-6</v>
      </c>
      <c r="AM163" s="943"/>
      <c r="AN163" s="1027">
        <v>2.4507</v>
      </c>
      <c r="AO163" s="1028">
        <f t="shared" si="28"/>
        <v>1.7229999999999999</v>
      </c>
      <c r="AP163" s="1034">
        <f t="shared" si="23"/>
        <v>0.001264944709674738</v>
      </c>
      <c r="AQ163" s="1032">
        <f t="shared" si="27"/>
        <v>0.0030999999999998806</v>
      </c>
      <c r="AR163" s="943"/>
      <c r="AS163" s="988"/>
      <c r="AT163" s="988"/>
      <c r="AU163" s="943"/>
      <c r="AV163" s="943"/>
    </row>
    <row r="164" spans="1:48" s="952" customFormat="1" ht="13.5" customHeight="1">
      <c r="A164" s="962"/>
      <c r="B164" s="962"/>
      <c r="Y164" s="943"/>
      <c r="Z164" s="1016">
        <f t="shared" si="29"/>
        <v>55</v>
      </c>
      <c r="AA164" s="1009">
        <f t="shared" si="20"/>
        <v>418.42138364779873</v>
      </c>
      <c r="AB164" s="1010">
        <f t="shared" si="21"/>
        <v>2.2144041666666667</v>
      </c>
      <c r="AC164" s="1011"/>
      <c r="AD164" s="1010"/>
      <c r="AE164" s="1013"/>
      <c r="AF164" s="1156">
        <v>40330</v>
      </c>
      <c r="AG164" s="1014">
        <v>0.2</v>
      </c>
      <c r="AH164" s="943"/>
      <c r="AI164" s="1043">
        <v>469</v>
      </c>
      <c r="AJ164" s="1026">
        <f t="shared" si="24"/>
        <v>1.7916666666666667</v>
      </c>
      <c r="AK164" s="1046">
        <f t="shared" si="25"/>
        <v>-0.023454157782515993</v>
      </c>
      <c r="AL164" s="1045">
        <f t="shared" si="26"/>
        <v>-11</v>
      </c>
      <c r="AM164" s="943"/>
      <c r="AN164" s="1027">
        <v>2.1132</v>
      </c>
      <c r="AO164" s="1028">
        <f t="shared" si="28"/>
        <v>1.348</v>
      </c>
      <c r="AP164" s="1034">
        <f t="shared" si="23"/>
        <v>-0.1597103918228279</v>
      </c>
      <c r="AQ164" s="1032">
        <f t="shared" si="27"/>
        <v>-0.3374999999999999</v>
      </c>
      <c r="AR164" s="943"/>
      <c r="AS164" s="988"/>
      <c r="AT164" s="988"/>
      <c r="AU164" s="943"/>
      <c r="AV164" s="943"/>
    </row>
    <row r="165" spans="1:48" s="952" customFormat="1" ht="15">
      <c r="A165" s="962"/>
      <c r="B165" s="962"/>
      <c r="Y165" s="943"/>
      <c r="Z165" s="1016">
        <f t="shared" si="29"/>
        <v>56</v>
      </c>
      <c r="AA165" s="1009">
        <f t="shared" si="20"/>
        <v>418.42138364779873</v>
      </c>
      <c r="AB165" s="1010">
        <f t="shared" si="21"/>
        <v>2.2144041666666667</v>
      </c>
      <c r="AC165" s="1011"/>
      <c r="AD165" s="1010"/>
      <c r="AE165" s="1050">
        <f>+AF165</f>
        <v>40360</v>
      </c>
      <c r="AF165" s="1156">
        <v>40360</v>
      </c>
      <c r="AG165" s="1014">
        <v>0.2</v>
      </c>
      <c r="AH165" s="943"/>
      <c r="AI165" s="1043">
        <v>468</v>
      </c>
      <c r="AJ165" s="1026">
        <f t="shared" si="24"/>
        <v>1.7857142857142858</v>
      </c>
      <c r="AK165" s="1046">
        <f t="shared" si="25"/>
        <v>-0.002136752136752137</v>
      </c>
      <c r="AL165" s="1045">
        <f t="shared" si="26"/>
        <v>-1</v>
      </c>
      <c r="AM165" s="943"/>
      <c r="AN165" s="1027">
        <v>2.0481</v>
      </c>
      <c r="AO165" s="1028">
        <f t="shared" si="28"/>
        <v>1.2756666666666665</v>
      </c>
      <c r="AP165" s="1034">
        <f t="shared" si="23"/>
        <v>-0.031785557345832806</v>
      </c>
      <c r="AQ165" s="1032">
        <f t="shared" si="27"/>
        <v>-0.06510000000000016</v>
      </c>
      <c r="AR165" s="943"/>
      <c r="AS165" s="988"/>
      <c r="AT165" s="988"/>
      <c r="AU165" s="943"/>
      <c r="AV165" s="943"/>
    </row>
    <row r="166" spans="26:43" ht="15">
      <c r="Z166" s="1016">
        <f t="shared" si="29"/>
        <v>57</v>
      </c>
      <c r="AA166" s="1009">
        <f t="shared" si="20"/>
        <v>418.42138364779873</v>
      </c>
      <c r="AB166" s="1010">
        <f t="shared" si="21"/>
        <v>2.2144041666666667</v>
      </c>
      <c r="AC166" s="1011"/>
      <c r="AD166" s="1010"/>
      <c r="AE166" s="1013"/>
      <c r="AF166" s="1156">
        <v>40391</v>
      </c>
      <c r="AG166" s="1014">
        <v>0.2</v>
      </c>
      <c r="AI166" s="1043">
        <v>459</v>
      </c>
      <c r="AJ166" s="1026">
        <f t="shared" si="24"/>
        <v>1.7321428571428572</v>
      </c>
      <c r="AK166" s="1046">
        <f t="shared" si="25"/>
        <v>-0.0196078431372549</v>
      </c>
      <c r="AL166" s="1045">
        <f t="shared" si="26"/>
        <v>-9</v>
      </c>
      <c r="AN166" s="1027">
        <v>2.2118</v>
      </c>
      <c r="AO166" s="1028">
        <f t="shared" si="28"/>
        <v>1.457555555555556</v>
      </c>
      <c r="AP166" s="1034">
        <f t="shared" si="23"/>
        <v>0.07401211682792314</v>
      </c>
      <c r="AQ166" s="1032">
        <f t="shared" si="27"/>
        <v>0.1637000000000004</v>
      </c>
    </row>
    <row r="167" spans="26:43" ht="15">
      <c r="Z167" s="1016">
        <f t="shared" si="29"/>
        <v>58</v>
      </c>
      <c r="AA167" s="1009">
        <f t="shared" si="20"/>
        <v>418.42138364779873</v>
      </c>
      <c r="AB167" s="1010">
        <f t="shared" si="21"/>
        <v>2.2144041666666667</v>
      </c>
      <c r="AC167" s="1011"/>
      <c r="AD167" s="1010"/>
      <c r="AE167" s="1013"/>
      <c r="AF167" s="1156">
        <v>40422</v>
      </c>
      <c r="AG167" s="1014">
        <v>0.2</v>
      </c>
      <c r="AI167" s="1043">
        <v>435</v>
      </c>
      <c r="AJ167" s="1026">
        <f t="shared" si="24"/>
        <v>1.5892857142857142</v>
      </c>
      <c r="AK167" s="1046">
        <f t="shared" si="25"/>
        <v>-0.05517241379310345</v>
      </c>
      <c r="AL167" s="1045">
        <f t="shared" si="26"/>
        <v>-24</v>
      </c>
      <c r="AN167" s="1027">
        <v>2.3107</v>
      </c>
      <c r="AO167" s="1028">
        <f t="shared" si="28"/>
        <v>1.5674444444444446</v>
      </c>
      <c r="AP167" s="1034">
        <f t="shared" si="23"/>
        <v>0.042800882849353</v>
      </c>
      <c r="AQ167" s="1032">
        <f t="shared" si="27"/>
        <v>0.09889999999999999</v>
      </c>
    </row>
    <row r="168" spans="26:43" ht="15">
      <c r="Z168" s="1016">
        <f t="shared" si="29"/>
        <v>59</v>
      </c>
      <c r="AA168" s="1009">
        <f t="shared" si="20"/>
        <v>418.42138364779873</v>
      </c>
      <c r="AB168" s="1010">
        <f t="shared" si="21"/>
        <v>2.2144041666666667</v>
      </c>
      <c r="AC168" s="1011"/>
      <c r="AD168" s="1010"/>
      <c r="AE168" s="1013"/>
      <c r="AF168" s="1156">
        <v>40452</v>
      </c>
      <c r="AG168" s="1014">
        <v>0.2</v>
      </c>
      <c r="AI168" s="1043">
        <v>430</v>
      </c>
      <c r="AJ168" s="1026">
        <f t="shared" si="24"/>
        <v>1.5595238095238095</v>
      </c>
      <c r="AK168" s="1046">
        <f t="shared" si="25"/>
        <v>-0.011627906976744186</v>
      </c>
      <c r="AL168" s="1045">
        <f t="shared" si="26"/>
        <v>-5</v>
      </c>
      <c r="AN168" s="1027">
        <v>2.6588</v>
      </c>
      <c r="AO168" s="1028">
        <f t="shared" si="28"/>
        <v>1.954222222222222</v>
      </c>
      <c r="AP168" s="1034">
        <f t="shared" si="23"/>
        <v>0.13092372498871657</v>
      </c>
      <c r="AQ168" s="1032">
        <f t="shared" si="27"/>
        <v>0.34809999999999963</v>
      </c>
    </row>
    <row r="169" spans="26:43" ht="15">
      <c r="Z169" s="1016">
        <f t="shared" si="29"/>
        <v>60</v>
      </c>
      <c r="AA169" s="1009">
        <f t="shared" si="20"/>
        <v>418.42138364779873</v>
      </c>
      <c r="AB169" s="1010">
        <f t="shared" si="21"/>
        <v>2.2144041666666667</v>
      </c>
      <c r="AC169" s="1011"/>
      <c r="AD169" s="1010"/>
      <c r="AE169" s="1013"/>
      <c r="AF169" s="1156">
        <v>40483</v>
      </c>
      <c r="AG169" s="1017">
        <v>0</v>
      </c>
      <c r="AI169" s="1043">
        <v>428</v>
      </c>
      <c r="AJ169" s="1026">
        <f t="shared" si="24"/>
        <v>1.5476190476190477</v>
      </c>
      <c r="AK169" s="1046">
        <f t="shared" si="25"/>
        <v>-0.004672897196261682</v>
      </c>
      <c r="AL169" s="1045">
        <f t="shared" si="26"/>
        <v>-2</v>
      </c>
      <c r="AN169" s="1027">
        <v>2.4052</v>
      </c>
      <c r="AO169" s="1028">
        <f t="shared" si="28"/>
        <v>1.6724444444444442</v>
      </c>
      <c r="AP169" s="1034">
        <f t="shared" si="23"/>
        <v>-0.1054382171960752</v>
      </c>
      <c r="AQ169" s="1032">
        <f t="shared" si="27"/>
        <v>-0.25360000000000005</v>
      </c>
    </row>
    <row r="170" spans="26:43" ht="15">
      <c r="Z170" s="1016">
        <f t="shared" si="29"/>
        <v>61</v>
      </c>
      <c r="AA170" s="1009">
        <f t="shared" si="20"/>
        <v>418.42138364779873</v>
      </c>
      <c r="AB170" s="1010">
        <f t="shared" si="21"/>
        <v>2.2144041666666667</v>
      </c>
      <c r="AC170" s="1011"/>
      <c r="AD170" s="1010"/>
      <c r="AE170" s="1013"/>
      <c r="AF170" s="1156">
        <v>40513</v>
      </c>
      <c r="AG170" s="1017">
        <v>0</v>
      </c>
      <c r="AI170" s="1043">
        <v>435</v>
      </c>
      <c r="AJ170" s="1026">
        <f t="shared" si="24"/>
        <v>1.5892857142857142</v>
      </c>
      <c r="AK170" s="1046">
        <f t="shared" si="25"/>
        <v>0.016091954022988506</v>
      </c>
      <c r="AL170" s="1045">
        <f t="shared" si="26"/>
        <v>7</v>
      </c>
      <c r="AN170" s="1027">
        <v>2.5653</v>
      </c>
      <c r="AO170" s="1028">
        <f t="shared" si="28"/>
        <v>1.8503333333333336</v>
      </c>
      <c r="AP170" s="1034">
        <f t="shared" si="23"/>
        <v>0.062409854597902915</v>
      </c>
      <c r="AQ170" s="1032">
        <f t="shared" si="27"/>
        <v>0.16010000000000035</v>
      </c>
    </row>
    <row r="171" spans="25:44" ht="15">
      <c r="Y171" s="1008"/>
      <c r="Z171" s="1016">
        <f t="shared" si="29"/>
        <v>62</v>
      </c>
      <c r="AA171" s="1009">
        <f t="shared" si="20"/>
        <v>418.42138364779873</v>
      </c>
      <c r="AB171" s="1010">
        <f t="shared" si="21"/>
        <v>2.2144041666666667</v>
      </c>
      <c r="AC171" s="1029">
        <f>IF(AI171&gt;0,AVERAGE(AI171:AI182),"")</f>
        <v>515.5</v>
      </c>
      <c r="AD171" s="1030">
        <f>IF(AN171&gt;0,AVERAGE(AN171:AN182),"")</f>
        <v>3.100983333333333</v>
      </c>
      <c r="AE171" s="1031">
        <f>+AF171</f>
        <v>40544</v>
      </c>
      <c r="AF171" s="1155">
        <v>40544</v>
      </c>
      <c r="AG171" s="1017">
        <v>0</v>
      </c>
      <c r="AH171" s="1008"/>
      <c r="AI171" s="1043">
        <v>448</v>
      </c>
      <c r="AJ171" s="1026">
        <f t="shared" si="24"/>
        <v>1.6666666666666667</v>
      </c>
      <c r="AK171" s="1046">
        <f t="shared" si="25"/>
        <v>0.029017857142857144</v>
      </c>
      <c r="AL171" s="1045">
        <f t="shared" si="26"/>
        <v>13</v>
      </c>
      <c r="AM171" s="1008"/>
      <c r="AN171" s="1027">
        <v>2.5464</v>
      </c>
      <c r="AO171" s="1028">
        <f t="shared" si="28"/>
        <v>1.8293333333333337</v>
      </c>
      <c r="AP171" s="1034">
        <f t="shared" si="23"/>
        <v>-0.007422243166823718</v>
      </c>
      <c r="AQ171" s="1032">
        <f t="shared" si="27"/>
        <v>-0.018899999999999917</v>
      </c>
      <c r="AR171" s="1008"/>
    </row>
    <row r="172" spans="26:43" ht="15">
      <c r="Z172" s="1016">
        <f t="shared" si="29"/>
        <v>63</v>
      </c>
      <c r="AA172" s="1009">
        <f t="shared" si="20"/>
        <v>418.42138364779873</v>
      </c>
      <c r="AB172" s="1010">
        <f t="shared" si="21"/>
        <v>2.2144041666666667</v>
      </c>
      <c r="AC172" s="1011"/>
      <c r="AD172" s="1010"/>
      <c r="AE172" s="1031"/>
      <c r="AF172" s="1155">
        <v>40575</v>
      </c>
      <c r="AG172" s="1017">
        <v>0</v>
      </c>
      <c r="AI172" s="1053">
        <v>454</v>
      </c>
      <c r="AJ172" s="1026">
        <f t="shared" si="24"/>
        <v>1.7023809523809523</v>
      </c>
      <c r="AK172" s="1046">
        <f t="shared" si="25"/>
        <v>0.013215859030837005</v>
      </c>
      <c r="AL172" s="1045">
        <f t="shared" si="26"/>
        <v>6</v>
      </c>
      <c r="AN172" s="1027">
        <v>2.7483</v>
      </c>
      <c r="AO172" s="1028">
        <f t="shared" si="28"/>
        <v>2.0536666666666665</v>
      </c>
      <c r="AP172" s="1034">
        <f t="shared" si="23"/>
        <v>0.07346359567732771</v>
      </c>
      <c r="AQ172" s="1032">
        <f t="shared" si="27"/>
        <v>0.20189999999999975</v>
      </c>
    </row>
    <row r="173" spans="26:46" ht="15">
      <c r="Z173" s="1016">
        <f t="shared" si="29"/>
        <v>64</v>
      </c>
      <c r="AA173" s="1009">
        <f t="shared" si="20"/>
        <v>418.42138364779873</v>
      </c>
      <c r="AB173" s="1010">
        <f t="shared" si="21"/>
        <v>2.2144041666666667</v>
      </c>
      <c r="AC173" s="1011"/>
      <c r="AD173" s="1010"/>
      <c r="AE173" s="1031"/>
      <c r="AF173" s="1155">
        <v>40603</v>
      </c>
      <c r="AG173" s="1017">
        <v>0</v>
      </c>
      <c r="AI173" s="1043">
        <v>463</v>
      </c>
      <c r="AJ173" s="1026">
        <f t="shared" si="24"/>
        <v>1.755952380952381</v>
      </c>
      <c r="AK173" s="1046">
        <f t="shared" si="25"/>
        <v>0.019438444924406047</v>
      </c>
      <c r="AL173" s="1045">
        <f t="shared" si="26"/>
        <v>9</v>
      </c>
      <c r="AN173" s="1027">
        <v>3.2589</v>
      </c>
      <c r="AO173" s="1028">
        <f t="shared" si="28"/>
        <v>2.621</v>
      </c>
      <c r="AP173" s="1034">
        <f t="shared" si="23"/>
        <v>0.15667863389487255</v>
      </c>
      <c r="AQ173" s="1032">
        <f t="shared" si="27"/>
        <v>0.5106000000000002</v>
      </c>
      <c r="AT173" s="1054"/>
    </row>
    <row r="174" spans="26:46" ht="15">
      <c r="Z174" s="1016">
        <f t="shared" si="29"/>
        <v>65</v>
      </c>
      <c r="AA174" s="1009">
        <f t="shared" si="20"/>
        <v>418.42138364779873</v>
      </c>
      <c r="AB174" s="1010">
        <f t="shared" si="21"/>
        <v>2.2144041666666667</v>
      </c>
      <c r="AC174" s="1011"/>
      <c r="AD174" s="1010"/>
      <c r="AE174" s="1031"/>
      <c r="AF174" s="1155">
        <v>40634</v>
      </c>
      <c r="AG174" s="1017">
        <v>0</v>
      </c>
      <c r="AI174" s="1043">
        <v>489</v>
      </c>
      <c r="AJ174" s="1026">
        <f t="shared" si="24"/>
        <v>1.9107142857142858</v>
      </c>
      <c r="AK174" s="1046">
        <f t="shared" si="25"/>
        <v>0.053169734151329244</v>
      </c>
      <c r="AL174" s="1045">
        <f t="shared" si="26"/>
        <v>26</v>
      </c>
      <c r="AN174" s="1027">
        <v>3.3316</v>
      </c>
      <c r="AO174" s="1028">
        <f t="shared" si="28"/>
        <v>2.7017777777777776</v>
      </c>
      <c r="AP174" s="1034">
        <f t="shared" si="23"/>
        <v>0.021821347100492185</v>
      </c>
      <c r="AQ174" s="1032">
        <f t="shared" si="27"/>
        <v>0.07269999999999976</v>
      </c>
      <c r="AT174" s="1055" t="s">
        <v>1125</v>
      </c>
    </row>
    <row r="175" spans="26:43" ht="15">
      <c r="Z175" s="1016">
        <f t="shared" si="29"/>
        <v>66</v>
      </c>
      <c r="AA175" s="1009">
        <f t="shared" si="20"/>
        <v>418.42138364779873</v>
      </c>
      <c r="AB175" s="1010">
        <f t="shared" si="21"/>
        <v>2.2144041666666667</v>
      </c>
      <c r="AC175" s="1011"/>
      <c r="AD175" s="1010"/>
      <c r="AE175" s="1031"/>
      <c r="AF175" s="1155">
        <v>40664</v>
      </c>
      <c r="AG175" s="1014">
        <v>0.2</v>
      </c>
      <c r="AI175" s="1043">
        <v>520</v>
      </c>
      <c r="AJ175" s="1026">
        <f t="shared" si="24"/>
        <v>2.0952380952380953</v>
      </c>
      <c r="AK175" s="1046">
        <f t="shared" si="25"/>
        <v>0.05961538461538462</v>
      </c>
      <c r="AL175" s="1045">
        <f t="shared" si="26"/>
        <v>31</v>
      </c>
      <c r="AN175" s="1027">
        <v>3.5006</v>
      </c>
      <c r="AO175" s="1028">
        <f t="shared" si="28"/>
        <v>2.8895555555555554</v>
      </c>
      <c r="AP175" s="1034">
        <f t="shared" si="23"/>
        <v>0.04827743815345942</v>
      </c>
      <c r="AQ175" s="1032">
        <f t="shared" si="27"/>
        <v>0.16900000000000004</v>
      </c>
    </row>
    <row r="176" spans="26:43" ht="15">
      <c r="Z176" s="1016">
        <f t="shared" si="29"/>
        <v>67</v>
      </c>
      <c r="AA176" s="1009">
        <f t="shared" si="20"/>
        <v>418.42138364779873</v>
      </c>
      <c r="AB176" s="1010">
        <f t="shared" si="21"/>
        <v>2.2144041666666667</v>
      </c>
      <c r="AC176" s="1011"/>
      <c r="AD176" s="1010"/>
      <c r="AE176" s="1031"/>
      <c r="AF176" s="1155">
        <v>40695</v>
      </c>
      <c r="AG176" s="1014">
        <v>0.2</v>
      </c>
      <c r="AI176" s="1043">
        <v>541</v>
      </c>
      <c r="AJ176" s="1026">
        <f t="shared" si="24"/>
        <v>2.2202380952380953</v>
      </c>
      <c r="AK176" s="1046">
        <f t="shared" si="25"/>
        <v>0.038817005545286505</v>
      </c>
      <c r="AL176" s="1045">
        <f t="shared" si="26"/>
        <v>21</v>
      </c>
      <c r="AN176" s="1027">
        <v>3.2254</v>
      </c>
      <c r="AO176" s="1028">
        <f t="shared" si="28"/>
        <v>2.5837777777777777</v>
      </c>
      <c r="AP176" s="1034">
        <f t="shared" si="23"/>
        <v>-0.08532275066658396</v>
      </c>
      <c r="AQ176" s="1032">
        <f t="shared" si="27"/>
        <v>-0.2751999999999999</v>
      </c>
    </row>
    <row r="177" spans="26:43" ht="15">
      <c r="Z177" s="1016">
        <f t="shared" si="29"/>
        <v>68</v>
      </c>
      <c r="AA177" s="1009">
        <f t="shared" si="20"/>
        <v>418.42138364779873</v>
      </c>
      <c r="AB177" s="1010">
        <f t="shared" si="21"/>
        <v>2.2144041666666667</v>
      </c>
      <c r="AC177" s="1011"/>
      <c r="AD177" s="1010"/>
      <c r="AE177" s="1040">
        <f>+AF177</f>
        <v>40725</v>
      </c>
      <c r="AF177" s="1155">
        <v>40725</v>
      </c>
      <c r="AG177" s="1014">
        <v>0.2</v>
      </c>
      <c r="AI177" s="1043">
        <v>551</v>
      </c>
      <c r="AJ177" s="1026">
        <f t="shared" si="24"/>
        <v>2.2797619047619047</v>
      </c>
      <c r="AK177" s="1046">
        <f t="shared" si="25"/>
        <v>0.018148820326678767</v>
      </c>
      <c r="AL177" s="1045">
        <f t="shared" si="26"/>
        <v>10</v>
      </c>
      <c r="AN177" s="1027">
        <v>2.9529</v>
      </c>
      <c r="AO177" s="1028">
        <f t="shared" si="28"/>
        <v>2.281</v>
      </c>
      <c r="AP177" s="1034">
        <f t="shared" si="23"/>
        <v>-0.09228216329709775</v>
      </c>
      <c r="AQ177" s="1032">
        <f t="shared" si="27"/>
        <v>-0.27249999999999996</v>
      </c>
    </row>
    <row r="178" spans="26:43" ht="15">
      <c r="Z178" s="1016">
        <f t="shared" si="29"/>
        <v>69</v>
      </c>
      <c r="AA178" s="1009">
        <f t="shared" si="20"/>
        <v>418.42138364779873</v>
      </c>
      <c r="AB178" s="1010">
        <f t="shared" si="21"/>
        <v>2.2144041666666667</v>
      </c>
      <c r="AC178" s="1011"/>
      <c r="AD178" s="1010"/>
      <c r="AE178" s="1031"/>
      <c r="AF178" s="1155">
        <v>40756</v>
      </c>
      <c r="AG178" s="1014">
        <v>0.2</v>
      </c>
      <c r="AI178" s="1043">
        <v>566</v>
      </c>
      <c r="AJ178" s="1026">
        <f t="shared" si="24"/>
        <v>2.369047619047619</v>
      </c>
      <c r="AK178" s="1046">
        <f t="shared" si="25"/>
        <v>0.026501766784452298</v>
      </c>
      <c r="AL178" s="1045">
        <f t="shared" si="26"/>
        <v>15</v>
      </c>
      <c r="AN178" s="1027">
        <v>3.1036</v>
      </c>
      <c r="AO178" s="1028">
        <f t="shared" si="28"/>
        <v>2.4484444444444446</v>
      </c>
      <c r="AP178" s="1034">
        <f t="shared" si="23"/>
        <v>0.048556515014821514</v>
      </c>
      <c r="AQ178" s="1032">
        <f t="shared" si="27"/>
        <v>0.15070000000000006</v>
      </c>
    </row>
    <row r="179" spans="26:43" ht="15">
      <c r="Z179" s="1016">
        <f t="shared" si="29"/>
        <v>70</v>
      </c>
      <c r="AA179" s="1009">
        <f t="shared" si="20"/>
        <v>418.42138364779873</v>
      </c>
      <c r="AB179" s="1010">
        <f t="shared" si="21"/>
        <v>2.2144041666666667</v>
      </c>
      <c r="AC179" s="1011"/>
      <c r="AD179" s="1010"/>
      <c r="AE179" s="1031"/>
      <c r="AF179" s="1155">
        <v>40787</v>
      </c>
      <c r="AG179" s="1014">
        <v>0.2</v>
      </c>
      <c r="AI179" s="1043">
        <v>562</v>
      </c>
      <c r="AJ179" s="1026">
        <f t="shared" si="24"/>
        <v>2.3452380952380953</v>
      </c>
      <c r="AK179" s="1046">
        <f t="shared" si="25"/>
        <v>-0.0071174377224199285</v>
      </c>
      <c r="AL179" s="1045">
        <f t="shared" si="26"/>
        <v>-4</v>
      </c>
      <c r="AN179" s="1027">
        <v>3.1651</v>
      </c>
      <c r="AO179" s="1028">
        <f t="shared" si="28"/>
        <v>2.5167777777777776</v>
      </c>
      <c r="AP179" s="1034">
        <f t="shared" si="23"/>
        <v>0.01943066569776616</v>
      </c>
      <c r="AQ179" s="1032">
        <f t="shared" si="27"/>
        <v>0.061499999999999666</v>
      </c>
    </row>
    <row r="180" spans="26:43" ht="15">
      <c r="Z180" s="1016">
        <f t="shared" si="29"/>
        <v>71</v>
      </c>
      <c r="AA180" s="1009">
        <f t="shared" si="20"/>
        <v>418.42138364779873</v>
      </c>
      <c r="AB180" s="1010">
        <f t="shared" si="21"/>
        <v>2.2144041666666667</v>
      </c>
      <c r="AC180" s="1011"/>
      <c r="AD180" s="1010"/>
      <c r="AE180" s="1031"/>
      <c r="AF180" s="1155">
        <v>40817</v>
      </c>
      <c r="AG180" s="1014">
        <v>0.2</v>
      </c>
      <c r="AI180" s="1043">
        <v>541</v>
      </c>
      <c r="AJ180" s="1026">
        <f t="shared" si="24"/>
        <v>2.2202380952380953</v>
      </c>
      <c r="AK180" s="1046">
        <f t="shared" si="25"/>
        <v>-0.038817005545286505</v>
      </c>
      <c r="AL180" s="1045">
        <f t="shared" si="26"/>
        <v>-21</v>
      </c>
      <c r="AN180" s="1027">
        <v>3.0725</v>
      </c>
      <c r="AO180" s="1028">
        <f t="shared" si="28"/>
        <v>2.4138888888888888</v>
      </c>
      <c r="AP180" s="1034">
        <f t="shared" si="23"/>
        <v>-0.030138323840520755</v>
      </c>
      <c r="AQ180" s="1032">
        <f t="shared" si="27"/>
        <v>-0.09260000000000002</v>
      </c>
    </row>
    <row r="181" spans="26:43" ht="15">
      <c r="Z181" s="1016">
        <f t="shared" si="29"/>
        <v>72</v>
      </c>
      <c r="AA181" s="1009">
        <f t="shared" si="20"/>
        <v>418.42138364779873</v>
      </c>
      <c r="AB181" s="1010">
        <f t="shared" si="21"/>
        <v>2.2144041666666667</v>
      </c>
      <c r="AC181" s="1011"/>
      <c r="AD181" s="1010"/>
      <c r="AE181" s="1031"/>
      <c r="AF181" s="1155">
        <v>40848</v>
      </c>
      <c r="AG181" s="1017">
        <v>0</v>
      </c>
      <c r="AI181" s="1043">
        <v>522</v>
      </c>
      <c r="AJ181" s="1026">
        <f t="shared" si="24"/>
        <v>2.107142857142857</v>
      </c>
      <c r="AK181" s="1046">
        <f t="shared" si="25"/>
        <v>-0.03639846743295019</v>
      </c>
      <c r="AL181" s="1045">
        <f t="shared" si="26"/>
        <v>-19</v>
      </c>
      <c r="AN181" s="1027">
        <v>3.2778</v>
      </c>
      <c r="AO181" s="1028">
        <f t="shared" si="28"/>
        <v>2.642</v>
      </c>
      <c r="AP181" s="1034">
        <f t="shared" si="23"/>
        <v>0.06263347367136501</v>
      </c>
      <c r="AQ181" s="1032">
        <f t="shared" si="27"/>
        <v>0.20530000000000026</v>
      </c>
    </row>
    <row r="182" spans="26:43" ht="15">
      <c r="Z182" s="1016">
        <f t="shared" si="29"/>
        <v>73</v>
      </c>
      <c r="AA182" s="1009">
        <f t="shared" si="20"/>
        <v>418.42138364779873</v>
      </c>
      <c r="AB182" s="1010">
        <f t="shared" si="21"/>
        <v>2.2144041666666667</v>
      </c>
      <c r="AC182" s="1011"/>
      <c r="AD182" s="1010"/>
      <c r="AE182" s="1031"/>
      <c r="AF182" s="1155">
        <v>40878</v>
      </c>
      <c r="AG182" s="1017">
        <v>0</v>
      </c>
      <c r="AI182" s="1043">
        <v>529</v>
      </c>
      <c r="AJ182" s="1026">
        <f t="shared" si="24"/>
        <v>2.1488095238095237</v>
      </c>
      <c r="AK182" s="1046">
        <f t="shared" si="25"/>
        <v>0.013232514177693762</v>
      </c>
      <c r="AL182" s="1045">
        <f t="shared" si="26"/>
        <v>7</v>
      </c>
      <c r="AN182" s="1027">
        <v>3.0287</v>
      </c>
      <c r="AO182" s="1028">
        <f t="shared" si="28"/>
        <v>2.3652222222222226</v>
      </c>
      <c r="AP182" s="1034">
        <f t="shared" si="23"/>
        <v>-0.08224650840294512</v>
      </c>
      <c r="AQ182" s="1032">
        <f t="shared" si="27"/>
        <v>-0.24909999999999988</v>
      </c>
    </row>
    <row r="183" spans="25:44" ht="15">
      <c r="Y183" s="1008"/>
      <c r="Z183" s="1016">
        <f t="shared" si="29"/>
        <v>74</v>
      </c>
      <c r="AA183" s="1009">
        <f t="shared" si="20"/>
        <v>418.42138364779873</v>
      </c>
      <c r="AB183" s="1010">
        <f t="shared" si="21"/>
        <v>2.2144041666666667</v>
      </c>
      <c r="AC183" s="1029">
        <f>IF(AI183&gt;0,AVERAGE(AI183:AI194),"")</f>
        <v>601.3333333333334</v>
      </c>
      <c r="AD183" s="1030">
        <f>IF(AN183&gt;0,AVERAGE(AN183:AN194),"")</f>
        <v>3.2101166666666665</v>
      </c>
      <c r="AE183" s="1013">
        <f>+AF183</f>
        <v>40909</v>
      </c>
      <c r="AF183" s="1156">
        <v>40909</v>
      </c>
      <c r="AG183" s="1017">
        <v>0</v>
      </c>
      <c r="AH183" s="1008"/>
      <c r="AI183" s="1043">
        <v>564</v>
      </c>
      <c r="AJ183" s="1026">
        <f t="shared" si="24"/>
        <v>2.357142857142857</v>
      </c>
      <c r="AK183" s="1046">
        <f t="shared" si="25"/>
        <v>0.06205673758865248</v>
      </c>
      <c r="AL183" s="1045">
        <f t="shared" si="26"/>
        <v>35</v>
      </c>
      <c r="AM183" s="1008"/>
      <c r="AN183" s="1027">
        <v>2.9928</v>
      </c>
      <c r="AO183" s="1028">
        <f t="shared" si="28"/>
        <v>2.3253333333333335</v>
      </c>
      <c r="AP183" s="1034">
        <f t="shared" si="23"/>
        <v>-0.011995455760491935</v>
      </c>
      <c r="AQ183" s="1032">
        <f t="shared" si="27"/>
        <v>-0.035900000000000265</v>
      </c>
      <c r="AR183" s="1008"/>
    </row>
    <row r="184" spans="26:43" ht="15">
      <c r="Z184" s="1016">
        <f t="shared" si="29"/>
        <v>75</v>
      </c>
      <c r="AA184" s="1009">
        <f t="shared" si="20"/>
        <v>418.42138364779873</v>
      </c>
      <c r="AB184" s="1010">
        <f t="shared" si="21"/>
        <v>2.2144041666666667</v>
      </c>
      <c r="AC184" s="1011"/>
      <c r="AD184" s="1010"/>
      <c r="AE184" s="1013"/>
      <c r="AF184" s="1156">
        <v>40940</v>
      </c>
      <c r="AG184" s="1017">
        <v>0</v>
      </c>
      <c r="AI184" s="1043">
        <v>581</v>
      </c>
      <c r="AJ184" s="1026">
        <f t="shared" si="24"/>
        <v>2.4583333333333335</v>
      </c>
      <c r="AK184" s="1046">
        <f t="shared" si="25"/>
        <v>0.029259896729776247</v>
      </c>
      <c r="AL184" s="1045">
        <f t="shared" si="26"/>
        <v>17</v>
      </c>
      <c r="AN184" s="1027">
        <v>3.1363</v>
      </c>
      <c r="AO184" s="1028">
        <f t="shared" si="28"/>
        <v>2.4847777777777775</v>
      </c>
      <c r="AP184" s="1034">
        <f t="shared" si="23"/>
        <v>0.04575455154162547</v>
      </c>
      <c r="AQ184" s="1032">
        <f t="shared" si="27"/>
        <v>0.14349999999999996</v>
      </c>
    </row>
    <row r="185" spans="26:43" ht="15">
      <c r="Z185" s="1016">
        <f t="shared" si="29"/>
        <v>76</v>
      </c>
      <c r="AA185" s="1009">
        <f t="shared" si="20"/>
        <v>418.42138364779873</v>
      </c>
      <c r="AB185" s="1010">
        <f t="shared" si="21"/>
        <v>2.2144041666666667</v>
      </c>
      <c r="AC185" s="1011"/>
      <c r="AD185" s="1010"/>
      <c r="AE185" s="1013"/>
      <c r="AF185" s="1156">
        <v>40969</v>
      </c>
      <c r="AG185" s="1017">
        <v>0</v>
      </c>
      <c r="AI185" s="1043">
        <v>594</v>
      </c>
      <c r="AJ185" s="1026">
        <f t="shared" si="24"/>
        <v>2.5357142857142856</v>
      </c>
      <c r="AK185" s="1046">
        <f t="shared" si="25"/>
        <v>0.021885521885521887</v>
      </c>
      <c r="AL185" s="1045">
        <f t="shared" si="26"/>
        <v>13</v>
      </c>
      <c r="AN185" s="1027">
        <v>3.481</v>
      </c>
      <c r="AO185" s="1028">
        <f t="shared" si="28"/>
        <v>2.8677777777777775</v>
      </c>
      <c r="AP185" s="1034">
        <f t="shared" si="23"/>
        <v>0.09902326917552429</v>
      </c>
      <c r="AQ185" s="1032">
        <f t="shared" si="27"/>
        <v>0.3447</v>
      </c>
    </row>
    <row r="186" spans="26:43" ht="15">
      <c r="Z186" s="1016">
        <f t="shared" si="29"/>
        <v>77</v>
      </c>
      <c r="AA186" s="1009">
        <f t="shared" si="20"/>
        <v>418.42138364779873</v>
      </c>
      <c r="AB186" s="1010">
        <f t="shared" si="21"/>
        <v>2.2144041666666667</v>
      </c>
      <c r="AC186" s="1011"/>
      <c r="AD186" s="1010"/>
      <c r="AE186" s="1013"/>
      <c r="AF186" s="1156">
        <v>41000</v>
      </c>
      <c r="AG186" s="1017">
        <v>0</v>
      </c>
      <c r="AI186" s="1043">
        <v>611</v>
      </c>
      <c r="AJ186" s="1026">
        <f t="shared" si="24"/>
        <v>2.636904761904762</v>
      </c>
      <c r="AK186" s="1046">
        <f t="shared" si="25"/>
        <v>0.027823240589198037</v>
      </c>
      <c r="AL186" s="1045">
        <f t="shared" si="26"/>
        <v>17</v>
      </c>
      <c r="AN186" s="1027">
        <v>3.5352</v>
      </c>
      <c r="AO186" s="1028">
        <f t="shared" si="28"/>
        <v>2.9280000000000004</v>
      </c>
      <c r="AP186" s="1034">
        <f t="shared" si="23"/>
        <v>0.01533152296899758</v>
      </c>
      <c r="AQ186" s="1032">
        <f t="shared" si="27"/>
        <v>0.05420000000000025</v>
      </c>
    </row>
    <row r="187" spans="26:43" ht="15">
      <c r="Z187" s="1016">
        <f t="shared" si="29"/>
        <v>78</v>
      </c>
      <c r="AA187" s="1009">
        <f t="shared" si="20"/>
        <v>418.42138364779873</v>
      </c>
      <c r="AB187" s="1010">
        <f t="shared" si="21"/>
        <v>2.2144041666666667</v>
      </c>
      <c r="AC187" s="1011"/>
      <c r="AD187" s="1010"/>
      <c r="AE187" s="1013"/>
      <c r="AF187" s="1156">
        <v>41030</v>
      </c>
      <c r="AG187" s="1014">
        <v>0.2</v>
      </c>
      <c r="AI187" s="1043">
        <v>624</v>
      </c>
      <c r="AJ187" s="1026">
        <f t="shared" si="24"/>
        <v>2.7142857142857144</v>
      </c>
      <c r="AK187" s="1046">
        <f t="shared" si="25"/>
        <v>0.020833333333333332</v>
      </c>
      <c r="AL187" s="1045">
        <f t="shared" si="26"/>
        <v>13</v>
      </c>
      <c r="AN187" s="1027">
        <v>3.4183</v>
      </c>
      <c r="AO187" s="1028">
        <f t="shared" si="28"/>
        <v>2.798111111111111</v>
      </c>
      <c r="AP187" s="1034">
        <f t="shared" si="23"/>
        <v>-0.03419828569756903</v>
      </c>
      <c r="AQ187" s="1032">
        <f t="shared" si="27"/>
        <v>-0.11690000000000023</v>
      </c>
    </row>
    <row r="188" spans="26:43" ht="15">
      <c r="Z188" s="1016">
        <f t="shared" si="29"/>
        <v>79</v>
      </c>
      <c r="AA188" s="1009">
        <f t="shared" si="20"/>
        <v>418.42138364779873</v>
      </c>
      <c r="AB188" s="1010">
        <f t="shared" si="21"/>
        <v>2.2144041666666667</v>
      </c>
      <c r="AC188" s="1011"/>
      <c r="AD188" s="1010"/>
      <c r="AE188" s="1013"/>
      <c r="AF188" s="1156">
        <v>41061</v>
      </c>
      <c r="AG188" s="1014">
        <v>0.2</v>
      </c>
      <c r="AI188" s="1043">
        <v>639</v>
      </c>
      <c r="AJ188" s="1026">
        <f t="shared" si="24"/>
        <v>2.8035714285714284</v>
      </c>
      <c r="AK188" s="1046">
        <f t="shared" si="25"/>
        <v>0.023474178403755867</v>
      </c>
      <c r="AL188" s="1045">
        <f t="shared" si="26"/>
        <v>15</v>
      </c>
      <c r="AN188" s="1027">
        <v>2.8427</v>
      </c>
      <c r="AO188" s="1028">
        <f t="shared" si="28"/>
        <v>2.1585555555555556</v>
      </c>
      <c r="AP188" s="1034">
        <f t="shared" si="23"/>
        <v>-0.2024835543673269</v>
      </c>
      <c r="AQ188" s="1032">
        <f t="shared" si="27"/>
        <v>-0.5756000000000001</v>
      </c>
    </row>
    <row r="189" spans="26:43" ht="15">
      <c r="Z189" s="1016">
        <f t="shared" si="29"/>
        <v>80</v>
      </c>
      <c r="AA189" s="1009">
        <f t="shared" si="20"/>
        <v>418.42138364779873</v>
      </c>
      <c r="AB189" s="1010">
        <f t="shared" si="21"/>
        <v>2.2144041666666667</v>
      </c>
      <c r="AC189" s="1011"/>
      <c r="AD189" s="1010"/>
      <c r="AE189" s="1050">
        <f>+AF189</f>
        <v>41091</v>
      </c>
      <c r="AF189" s="1156">
        <v>41091</v>
      </c>
      <c r="AG189" s="1014">
        <v>0.2</v>
      </c>
      <c r="AI189" s="1043">
        <v>638</v>
      </c>
      <c r="AJ189" s="1026">
        <f t="shared" si="24"/>
        <v>2.7976190476190474</v>
      </c>
      <c r="AK189" s="1046">
        <f t="shared" si="25"/>
        <v>-0.001567398119122257</v>
      </c>
      <c r="AL189" s="1045">
        <f t="shared" si="26"/>
        <v>-1</v>
      </c>
      <c r="AN189" s="1027">
        <v>2.8427</v>
      </c>
      <c r="AO189" s="1028">
        <f t="shared" si="28"/>
        <v>2.1585555555555556</v>
      </c>
      <c r="AP189" s="1034">
        <f t="shared" si="23"/>
        <v>0</v>
      </c>
      <c r="AQ189" s="1032">
        <f t="shared" si="27"/>
        <v>0</v>
      </c>
    </row>
    <row r="190" spans="26:43" ht="15">
      <c r="Z190" s="1016">
        <f t="shared" si="29"/>
        <v>81</v>
      </c>
      <c r="AA190" s="1009">
        <f t="shared" si="20"/>
        <v>418.42138364779873</v>
      </c>
      <c r="AB190" s="1010">
        <f t="shared" si="21"/>
        <v>2.2144041666666667</v>
      </c>
      <c r="AC190" s="1011"/>
      <c r="AD190" s="1010"/>
      <c r="AE190" s="1013"/>
      <c r="AF190" s="1156">
        <v>41122</v>
      </c>
      <c r="AG190" s="1014">
        <v>0.2</v>
      </c>
      <c r="AI190" s="1043">
        <v>607</v>
      </c>
      <c r="AJ190" s="1026">
        <f t="shared" si="24"/>
        <v>2.613095238095238</v>
      </c>
      <c r="AK190" s="1046">
        <f t="shared" si="25"/>
        <v>-0.051070840197693576</v>
      </c>
      <c r="AL190" s="1045">
        <f t="shared" si="26"/>
        <v>-31</v>
      </c>
      <c r="AN190" s="1027">
        <v>3.1421</v>
      </c>
      <c r="AO190" s="1028">
        <f t="shared" si="28"/>
        <v>2.4912222222222224</v>
      </c>
      <c r="AP190" s="1034">
        <f t="shared" si="23"/>
        <v>0.09528659176983556</v>
      </c>
      <c r="AQ190" s="1032">
        <f t="shared" si="27"/>
        <v>0.29940000000000033</v>
      </c>
    </row>
    <row r="191" spans="26:43" ht="15">
      <c r="Z191" s="1016">
        <f t="shared" si="29"/>
        <v>82</v>
      </c>
      <c r="AA191" s="1009">
        <f t="shared" si="20"/>
        <v>418.42138364779873</v>
      </c>
      <c r="AB191" s="1010">
        <f t="shared" si="21"/>
        <v>2.2144041666666667</v>
      </c>
      <c r="AC191" s="1011"/>
      <c r="AD191" s="1010"/>
      <c r="AE191" s="1013"/>
      <c r="AF191" s="1156">
        <v>41153</v>
      </c>
      <c r="AG191" s="1014">
        <v>0.2</v>
      </c>
      <c r="AI191" s="1043">
        <v>595</v>
      </c>
      <c r="AJ191" s="1026">
        <f t="shared" si="24"/>
        <v>2.5416666666666665</v>
      </c>
      <c r="AK191" s="1046">
        <f t="shared" si="25"/>
        <v>-0.020168067226890758</v>
      </c>
      <c r="AL191" s="1045">
        <f t="shared" si="26"/>
        <v>-12</v>
      </c>
      <c r="AN191" s="1027">
        <v>3.5743</v>
      </c>
      <c r="AO191" s="1028">
        <f t="shared" si="28"/>
        <v>2.9714444444444443</v>
      </c>
      <c r="AP191" s="1034">
        <f t="shared" si="23"/>
        <v>0.12091878129983491</v>
      </c>
      <c r="AQ191" s="1032">
        <f t="shared" si="27"/>
        <v>0.4321999999999999</v>
      </c>
    </row>
    <row r="192" spans="26:43" ht="15">
      <c r="Z192" s="1016">
        <f t="shared" si="29"/>
        <v>83</v>
      </c>
      <c r="AA192" s="1009">
        <f t="shared" si="20"/>
        <v>418.42138364779873</v>
      </c>
      <c r="AB192" s="1010">
        <f t="shared" si="21"/>
        <v>2.2144041666666667</v>
      </c>
      <c r="AC192" s="1011"/>
      <c r="AD192" s="1010"/>
      <c r="AE192" s="1013"/>
      <c r="AF192" s="1156">
        <v>41183</v>
      </c>
      <c r="AG192" s="1014">
        <v>0.2</v>
      </c>
      <c r="AI192" s="1043">
        <v>590</v>
      </c>
      <c r="AJ192" s="1026">
        <f t="shared" si="24"/>
        <v>2.511904761904762</v>
      </c>
      <c r="AK192" s="1046">
        <f t="shared" si="25"/>
        <v>-0.00847457627118644</v>
      </c>
      <c r="AL192" s="1045">
        <f t="shared" si="26"/>
        <v>-5</v>
      </c>
      <c r="AN192" s="1027">
        <v>3.239</v>
      </c>
      <c r="AO192" s="1028">
        <f t="shared" si="28"/>
        <v>2.598888888888889</v>
      </c>
      <c r="AP192" s="1034">
        <f t="shared" si="23"/>
        <v>-0.10351960481630137</v>
      </c>
      <c r="AQ192" s="1032">
        <f t="shared" si="27"/>
        <v>-0.33530000000000015</v>
      </c>
    </row>
    <row r="193" spans="26:43" ht="15">
      <c r="Z193" s="1016">
        <f t="shared" si="29"/>
        <v>84</v>
      </c>
      <c r="AA193" s="1009">
        <f t="shared" si="20"/>
        <v>418.42138364779873</v>
      </c>
      <c r="AB193" s="1010">
        <f t="shared" si="21"/>
        <v>2.2144041666666667</v>
      </c>
      <c r="AC193" s="1011"/>
      <c r="AD193" s="1010"/>
      <c r="AE193" s="1013"/>
      <c r="AF193" s="1156">
        <v>41214</v>
      </c>
      <c r="AG193" s="1017">
        <v>0</v>
      </c>
      <c r="AI193" s="1043">
        <v>588</v>
      </c>
      <c r="AJ193" s="1026">
        <f t="shared" si="24"/>
        <v>2.5</v>
      </c>
      <c r="AK193" s="1046">
        <f t="shared" si="25"/>
        <v>-0.003401360544217687</v>
      </c>
      <c r="AL193" s="1045">
        <f t="shared" si="26"/>
        <v>-2</v>
      </c>
      <c r="AN193" s="1027">
        <v>3.2328</v>
      </c>
      <c r="AO193" s="1028">
        <f t="shared" si="28"/>
        <v>2.592</v>
      </c>
      <c r="AP193" s="1034">
        <f t="shared" si="23"/>
        <v>-0.0019178421182874787</v>
      </c>
      <c r="AQ193" s="1032">
        <f t="shared" si="27"/>
        <v>-0.006199999999999761</v>
      </c>
    </row>
    <row r="194" spans="26:43" ht="15">
      <c r="Z194" s="1016">
        <f t="shared" si="29"/>
        <v>85</v>
      </c>
      <c r="AA194" s="1009">
        <f t="shared" si="20"/>
        <v>418.42138364779873</v>
      </c>
      <c r="AB194" s="1010">
        <f t="shared" si="21"/>
        <v>2.2144041666666667</v>
      </c>
      <c r="AC194" s="1011"/>
      <c r="AD194" s="1010"/>
      <c r="AE194" s="1013"/>
      <c r="AF194" s="1156">
        <v>41244</v>
      </c>
      <c r="AG194" s="1017">
        <v>0</v>
      </c>
      <c r="AI194" s="1043">
        <v>585</v>
      </c>
      <c r="AJ194" s="1026">
        <f t="shared" si="24"/>
        <v>2.482142857142857</v>
      </c>
      <c r="AK194" s="1046">
        <f t="shared" si="25"/>
        <v>-0.005128205128205128</v>
      </c>
      <c r="AL194" s="1045">
        <f t="shared" si="26"/>
        <v>-3</v>
      </c>
      <c r="AN194" s="1027">
        <v>3.0842</v>
      </c>
      <c r="AO194" s="1028">
        <f t="shared" si="28"/>
        <v>2.426888888888889</v>
      </c>
      <c r="AP194" s="1034">
        <f t="shared" si="23"/>
        <v>-0.04818105181246354</v>
      </c>
      <c r="AQ194" s="1032">
        <f t="shared" si="27"/>
        <v>-0.14860000000000007</v>
      </c>
    </row>
    <row r="195" spans="25:44" ht="15">
      <c r="Y195" s="1008"/>
      <c r="Z195" s="1016">
        <f t="shared" si="29"/>
        <v>86</v>
      </c>
      <c r="AA195" s="1009">
        <f t="shared" si="20"/>
        <v>418.42138364779873</v>
      </c>
      <c r="AB195" s="1010">
        <f t="shared" si="21"/>
        <v>2.2144041666666667</v>
      </c>
      <c r="AC195" s="1029">
        <f>IF(AI195&gt;0,AVERAGE(AI195:AI206),"")</f>
        <v>540.8333333333334</v>
      </c>
      <c r="AD195" s="1030">
        <f>IF(AN195&gt;0,AVERAGE(AN195:AN206),"")</f>
        <v>3.055775</v>
      </c>
      <c r="AE195" s="1031">
        <f>+AF195</f>
        <v>41275</v>
      </c>
      <c r="AF195" s="1155">
        <v>41275</v>
      </c>
      <c r="AG195" s="1017">
        <v>0</v>
      </c>
      <c r="AH195" s="1008"/>
      <c r="AI195" s="1043">
        <v>585</v>
      </c>
      <c r="AJ195" s="1026">
        <f t="shared" si="24"/>
        <v>2.482142857142857</v>
      </c>
      <c r="AK195" s="1046">
        <f t="shared" si="25"/>
        <v>0</v>
      </c>
      <c r="AL195" s="1045">
        <f t="shared" si="26"/>
        <v>0</v>
      </c>
      <c r="AM195" s="1008"/>
      <c r="AN195" s="1027">
        <v>3.0736</v>
      </c>
      <c r="AO195" s="1028">
        <f t="shared" si="28"/>
        <v>2.415111111111111</v>
      </c>
      <c r="AP195" s="1034">
        <f t="shared" si="23"/>
        <v>-0.0034487246225924535</v>
      </c>
      <c r="AQ195" s="1032">
        <f t="shared" si="27"/>
        <v>-0.010600000000000165</v>
      </c>
      <c r="AR195" s="1008"/>
    </row>
    <row r="196" spans="26:43" ht="15">
      <c r="Z196" s="1016">
        <f t="shared" si="29"/>
        <v>87</v>
      </c>
      <c r="AA196" s="1009">
        <f t="shared" si="20"/>
        <v>418.42138364779873</v>
      </c>
      <c r="AB196" s="1010">
        <f t="shared" si="21"/>
        <v>2.2144041666666667</v>
      </c>
      <c r="AC196" s="1011"/>
      <c r="AD196" s="1010"/>
      <c r="AE196" s="1031"/>
      <c r="AF196" s="1155">
        <v>41306</v>
      </c>
      <c r="AG196" s="1017">
        <v>0</v>
      </c>
      <c r="AI196" s="1043">
        <v>570</v>
      </c>
      <c r="AJ196" s="1026">
        <f t="shared" si="24"/>
        <v>2.392857142857143</v>
      </c>
      <c r="AK196" s="1046">
        <f t="shared" si="25"/>
        <v>-0.02631578947368421</v>
      </c>
      <c r="AL196" s="1045">
        <f t="shared" si="26"/>
        <v>-15</v>
      </c>
      <c r="AN196" s="1027">
        <v>3.2366</v>
      </c>
      <c r="AO196" s="1028">
        <f t="shared" si="28"/>
        <v>2.5962222222222224</v>
      </c>
      <c r="AP196" s="1034">
        <f t="shared" si="23"/>
        <v>0.050361490452944524</v>
      </c>
      <c r="AQ196" s="1032">
        <f t="shared" si="27"/>
        <v>0.16300000000000026</v>
      </c>
    </row>
    <row r="197" spans="26:43" ht="15">
      <c r="Z197" s="1016">
        <f t="shared" si="29"/>
        <v>88</v>
      </c>
      <c r="AA197" s="1009">
        <f t="shared" si="20"/>
        <v>418.42138364779873</v>
      </c>
      <c r="AB197" s="1010">
        <f t="shared" si="21"/>
        <v>2.2144041666666667</v>
      </c>
      <c r="AC197" s="1011"/>
      <c r="AD197" s="1010"/>
      <c r="AE197" s="1031"/>
      <c r="AF197" s="1155">
        <v>41334</v>
      </c>
      <c r="AG197" s="1017">
        <v>0</v>
      </c>
      <c r="AI197" s="1043">
        <v>555</v>
      </c>
      <c r="AJ197" s="1026">
        <f t="shared" si="24"/>
        <v>2.3035714285714284</v>
      </c>
      <c r="AK197" s="1046">
        <f t="shared" si="25"/>
        <v>-0.02702702702702703</v>
      </c>
      <c r="AL197" s="1045">
        <f t="shared" si="26"/>
        <v>-15</v>
      </c>
      <c r="AN197" s="1027">
        <v>3.0817</v>
      </c>
      <c r="AO197" s="1028">
        <f t="shared" si="28"/>
        <v>2.4241111111111113</v>
      </c>
      <c r="AP197" s="1034">
        <f t="shared" si="23"/>
        <v>-0.05026446441898953</v>
      </c>
      <c r="AQ197" s="1032">
        <f t="shared" si="27"/>
        <v>-0.15490000000000004</v>
      </c>
    </row>
    <row r="198" spans="26:43" ht="15">
      <c r="Z198" s="1016">
        <f t="shared" si="29"/>
        <v>89</v>
      </c>
      <c r="AA198" s="1009">
        <f t="shared" si="20"/>
        <v>418.42138364779873</v>
      </c>
      <c r="AB198" s="1010">
        <f t="shared" si="21"/>
        <v>2.2144041666666667</v>
      </c>
      <c r="AC198" s="1011"/>
      <c r="AD198" s="1010"/>
      <c r="AE198" s="1031"/>
      <c r="AF198" s="1155">
        <v>41365</v>
      </c>
      <c r="AG198" s="1017">
        <v>0</v>
      </c>
      <c r="AI198" s="1043">
        <v>547</v>
      </c>
      <c r="AJ198" s="1026">
        <f t="shared" si="24"/>
        <v>2.255952380952381</v>
      </c>
      <c r="AK198" s="1046">
        <f t="shared" si="25"/>
        <v>-0.014625228519195612</v>
      </c>
      <c r="AL198" s="1045">
        <f t="shared" si="26"/>
        <v>-8</v>
      </c>
      <c r="AN198" s="1027">
        <v>3.1488</v>
      </c>
      <c r="AO198" s="1028">
        <f t="shared" si="28"/>
        <v>2.498666666666667</v>
      </c>
      <c r="AP198" s="1034">
        <f t="shared" si="23"/>
        <v>0.021309705284552824</v>
      </c>
      <c r="AQ198" s="1032">
        <f t="shared" si="27"/>
        <v>0.06709999999999994</v>
      </c>
    </row>
    <row r="199" spans="26:43" ht="15">
      <c r="Z199" s="1016">
        <f t="shared" si="29"/>
        <v>90</v>
      </c>
      <c r="AA199" s="1009">
        <f t="shared" si="20"/>
        <v>418.42138364779873</v>
      </c>
      <c r="AB199" s="1010">
        <f t="shared" si="21"/>
        <v>2.2144041666666667</v>
      </c>
      <c r="AC199" s="1011"/>
      <c r="AD199" s="1010"/>
      <c r="AE199" s="1031"/>
      <c r="AF199" s="1155">
        <v>41395</v>
      </c>
      <c r="AG199" s="1014">
        <v>0.2</v>
      </c>
      <c r="AI199" s="1043">
        <v>530</v>
      </c>
      <c r="AJ199" s="1026">
        <f t="shared" si="24"/>
        <v>2.1547619047619047</v>
      </c>
      <c r="AK199" s="1046">
        <f t="shared" si="25"/>
        <v>-0.03207547169811321</v>
      </c>
      <c r="AL199" s="1045">
        <f t="shared" si="26"/>
        <v>-17</v>
      </c>
      <c r="AN199" s="1027">
        <v>3.0224</v>
      </c>
      <c r="AO199" s="1028">
        <f t="shared" si="28"/>
        <v>2.3582222222222224</v>
      </c>
      <c r="AP199" s="1034">
        <f t="shared" si="23"/>
        <v>-0.041821069348861775</v>
      </c>
      <c r="AQ199" s="1032">
        <f t="shared" si="27"/>
        <v>-0.12639999999999985</v>
      </c>
    </row>
    <row r="200" spans="26:43" ht="15">
      <c r="Z200" s="1016">
        <f t="shared" si="29"/>
        <v>91</v>
      </c>
      <c r="AA200" s="1009">
        <f aca="true" t="shared" si="30" ref="AA200:AA263">AVERAGE(AI$83:AI$242)</f>
        <v>418.42138364779873</v>
      </c>
      <c r="AB200" s="1010">
        <f aca="true" t="shared" si="31" ref="AB200:AB263">AVERAGE(AN$75:AN$242)</f>
        <v>2.2144041666666667</v>
      </c>
      <c r="AC200" s="1011"/>
      <c r="AD200" s="1010"/>
      <c r="AE200" s="1031"/>
      <c r="AF200" s="1155">
        <v>41426</v>
      </c>
      <c r="AG200" s="1014">
        <v>0.2</v>
      </c>
      <c r="AI200" s="1043">
        <v>530</v>
      </c>
      <c r="AJ200" s="1026">
        <f t="shared" si="24"/>
        <v>2.1547619047619047</v>
      </c>
      <c r="AK200" s="1046">
        <f t="shared" si="25"/>
        <v>0</v>
      </c>
      <c r="AL200" s="1045">
        <f t="shared" si="26"/>
        <v>0</v>
      </c>
      <c r="AN200" s="1027">
        <v>2.7865</v>
      </c>
      <c r="AO200" s="1028">
        <f t="shared" si="28"/>
        <v>2.0961111111111115</v>
      </c>
      <c r="AP200" s="1034">
        <f t="shared" si="23"/>
        <v>-0.08465817333572581</v>
      </c>
      <c r="AQ200" s="1032">
        <f t="shared" si="27"/>
        <v>-0.2359</v>
      </c>
    </row>
    <row r="201" spans="26:43" ht="15">
      <c r="Z201" s="1016">
        <f t="shared" si="29"/>
        <v>92</v>
      </c>
      <c r="AA201" s="1009">
        <f t="shared" si="30"/>
        <v>418.42138364779873</v>
      </c>
      <c r="AB201" s="1010">
        <f t="shared" si="31"/>
        <v>2.2144041666666667</v>
      </c>
      <c r="AC201" s="1011"/>
      <c r="AD201" s="1010"/>
      <c r="AE201" s="1040">
        <f>+AF201</f>
        <v>41456</v>
      </c>
      <c r="AF201" s="1155">
        <v>41456</v>
      </c>
      <c r="AG201" s="1014">
        <v>0.2</v>
      </c>
      <c r="AI201" s="1043">
        <v>530</v>
      </c>
      <c r="AJ201" s="1026">
        <f t="shared" si="24"/>
        <v>2.1547619047619047</v>
      </c>
      <c r="AK201" s="1046">
        <f t="shared" si="25"/>
        <v>0</v>
      </c>
      <c r="AL201" s="1045">
        <f t="shared" si="26"/>
        <v>0</v>
      </c>
      <c r="AN201" s="1027">
        <v>2.9473</v>
      </c>
      <c r="AO201" s="1028">
        <f t="shared" si="28"/>
        <v>2.2747777777777776</v>
      </c>
      <c r="AP201" s="1034">
        <f t="shared" si="23"/>
        <v>0.05455840939164646</v>
      </c>
      <c r="AQ201" s="1032">
        <f t="shared" si="27"/>
        <v>0.1607999999999996</v>
      </c>
    </row>
    <row r="202" spans="26:43" ht="15">
      <c r="Z202" s="1016">
        <f t="shared" si="29"/>
        <v>93</v>
      </c>
      <c r="AA202" s="1009">
        <f t="shared" si="30"/>
        <v>418.42138364779873</v>
      </c>
      <c r="AB202" s="1010">
        <f t="shared" si="31"/>
        <v>2.2144041666666667</v>
      </c>
      <c r="AC202" s="1011"/>
      <c r="AD202" s="1010"/>
      <c r="AE202" s="1040"/>
      <c r="AF202" s="1155">
        <v>41487</v>
      </c>
      <c r="AG202" s="1014">
        <v>0.2</v>
      </c>
      <c r="AI202" s="1043">
        <v>531</v>
      </c>
      <c r="AJ202" s="1026">
        <f t="shared" si="24"/>
        <v>2.1607142857142856</v>
      </c>
      <c r="AK202" s="1046">
        <f t="shared" si="25"/>
        <v>0.0018832391713747645</v>
      </c>
      <c r="AL202" s="1045">
        <f t="shared" si="26"/>
        <v>1</v>
      </c>
      <c r="AN202" s="1027">
        <v>3.134</v>
      </c>
      <c r="AO202" s="1028">
        <f t="shared" si="28"/>
        <v>2.482222222222222</v>
      </c>
      <c r="AP202" s="1034">
        <f t="shared" si="23"/>
        <v>0.05957243139757502</v>
      </c>
      <c r="AQ202" s="1032">
        <f t="shared" si="27"/>
        <v>0.1867000000000001</v>
      </c>
    </row>
    <row r="203" spans="26:43" ht="15">
      <c r="Z203" s="1016">
        <f t="shared" si="29"/>
        <v>94</v>
      </c>
      <c r="AA203" s="1009">
        <f t="shared" si="30"/>
        <v>418.42138364779873</v>
      </c>
      <c r="AB203" s="1010">
        <f t="shared" si="31"/>
        <v>2.2144041666666667</v>
      </c>
      <c r="AC203" s="1011"/>
      <c r="AD203" s="1010"/>
      <c r="AE203" s="1031"/>
      <c r="AF203" s="1155">
        <v>41518</v>
      </c>
      <c r="AG203" s="1014">
        <v>0.2</v>
      </c>
      <c r="AI203" s="1043">
        <v>535</v>
      </c>
      <c r="AJ203" s="1026">
        <f t="shared" si="24"/>
        <v>2.1845238095238093</v>
      </c>
      <c r="AK203" s="1046">
        <f t="shared" si="25"/>
        <v>0.007476635514018692</v>
      </c>
      <c r="AL203" s="1045">
        <f t="shared" si="26"/>
        <v>4</v>
      </c>
      <c r="AN203" s="1027">
        <v>3.1892</v>
      </c>
      <c r="AO203" s="1028">
        <f t="shared" si="28"/>
        <v>2.543555555555556</v>
      </c>
      <c r="AP203" s="1034">
        <f t="shared" si="23"/>
        <v>0.017308415903674945</v>
      </c>
      <c r="AQ203" s="1032">
        <f t="shared" si="27"/>
        <v>0.05520000000000014</v>
      </c>
    </row>
    <row r="204" spans="26:43" ht="15">
      <c r="Z204" s="1016">
        <f t="shared" si="29"/>
        <v>95</v>
      </c>
      <c r="AA204" s="1009">
        <f t="shared" si="30"/>
        <v>418.42138364779873</v>
      </c>
      <c r="AB204" s="1010">
        <f t="shared" si="31"/>
        <v>2.2144041666666667</v>
      </c>
      <c r="AC204" s="1011"/>
      <c r="AD204" s="1010"/>
      <c r="AE204" s="1031"/>
      <c r="AF204" s="1155">
        <v>41548</v>
      </c>
      <c r="AG204" s="1014">
        <v>0.2</v>
      </c>
      <c r="AI204" s="1043">
        <v>530</v>
      </c>
      <c r="AJ204" s="1026">
        <f t="shared" si="24"/>
        <v>2.1547619047619047</v>
      </c>
      <c r="AK204" s="1046">
        <f t="shared" si="25"/>
        <v>-0.009433962264150943</v>
      </c>
      <c r="AL204" s="1045">
        <f t="shared" si="26"/>
        <v>-5</v>
      </c>
      <c r="AN204" s="1027">
        <v>3.1152</v>
      </c>
      <c r="AO204" s="1028">
        <f t="shared" si="28"/>
        <v>2.4613333333333336</v>
      </c>
      <c r="AP204" s="1034">
        <f t="shared" si="23"/>
        <v>-0.02375449409347709</v>
      </c>
      <c r="AQ204" s="1032">
        <f t="shared" si="27"/>
        <v>-0.07399999999999984</v>
      </c>
    </row>
    <row r="205" spans="26:43" ht="15">
      <c r="Z205" s="1016">
        <f t="shared" si="29"/>
        <v>96</v>
      </c>
      <c r="AA205" s="1009">
        <f t="shared" si="30"/>
        <v>418.42138364779873</v>
      </c>
      <c r="AB205" s="1010">
        <f t="shared" si="31"/>
        <v>2.2144041666666667</v>
      </c>
      <c r="AC205" s="1011"/>
      <c r="AD205" s="1010"/>
      <c r="AE205" s="1031"/>
      <c r="AF205" s="1155">
        <v>41579</v>
      </c>
      <c r="AG205" s="1017">
        <v>0</v>
      </c>
      <c r="AI205" s="1043">
        <v>526</v>
      </c>
      <c r="AJ205" s="1026">
        <f t="shared" si="24"/>
        <v>2.130952380952381</v>
      </c>
      <c r="AK205" s="1046">
        <f t="shared" si="25"/>
        <v>-0.0076045627376425855</v>
      </c>
      <c r="AL205" s="1045">
        <f t="shared" si="26"/>
        <v>-4</v>
      </c>
      <c r="AN205" s="1027">
        <v>2.9444</v>
      </c>
      <c r="AO205" s="1028">
        <f t="shared" si="28"/>
        <v>2.2715555555555556</v>
      </c>
      <c r="AP205" s="1034">
        <f aca="true" t="shared" si="32" ref="AP205:AP242">IF(AN205&gt;0,(AN205-AN204)/AN205,"")</f>
        <v>-0.058008422768645665</v>
      </c>
      <c r="AQ205" s="1032">
        <f t="shared" si="27"/>
        <v>-0.17080000000000028</v>
      </c>
    </row>
    <row r="206" spans="26:43" ht="15">
      <c r="Z206" s="1016">
        <f t="shared" si="29"/>
        <v>97</v>
      </c>
      <c r="AA206" s="1009">
        <f t="shared" si="30"/>
        <v>418.42138364779873</v>
      </c>
      <c r="AB206" s="1010">
        <f t="shared" si="31"/>
        <v>2.2144041666666667</v>
      </c>
      <c r="AC206" s="1011"/>
      <c r="AD206" s="1010"/>
      <c r="AE206" s="1031"/>
      <c r="AF206" s="1155">
        <v>41609</v>
      </c>
      <c r="AG206" s="1017">
        <v>0</v>
      </c>
      <c r="AI206" s="1043">
        <v>521</v>
      </c>
      <c r="AJ206" s="1026">
        <f t="shared" si="24"/>
        <v>2.1011904761904763</v>
      </c>
      <c r="AK206" s="1046">
        <f t="shared" si="25"/>
        <v>-0.009596928982725527</v>
      </c>
      <c r="AL206" s="1045">
        <f t="shared" si="26"/>
        <v>-5</v>
      </c>
      <c r="AN206" s="1027">
        <v>2.9896</v>
      </c>
      <c r="AO206" s="1028">
        <f t="shared" si="28"/>
        <v>2.3217777777777777</v>
      </c>
      <c r="AP206" s="1034">
        <f t="shared" si="32"/>
        <v>0.01511907947551509</v>
      </c>
      <c r="AQ206" s="1032">
        <f t="shared" si="27"/>
        <v>0.04519999999999991</v>
      </c>
    </row>
    <row r="207" spans="25:44" ht="15">
      <c r="Y207" s="1008"/>
      <c r="Z207" s="1016">
        <f t="shared" si="29"/>
        <v>98</v>
      </c>
      <c r="AA207" s="1009">
        <f t="shared" si="30"/>
        <v>418.42138364779873</v>
      </c>
      <c r="AB207" s="1010">
        <f t="shared" si="31"/>
        <v>2.2144041666666667</v>
      </c>
      <c r="AC207" s="1029">
        <f>IF(AI207&gt;0,AVERAGE(AI207:AI218),"")</f>
        <v>585.25</v>
      </c>
      <c r="AD207" s="1030">
        <f>IF(AN207&gt;0,AVERAGE(AN207:AN218),"")</f>
        <v>2.9199499999999996</v>
      </c>
      <c r="AE207" s="1013">
        <f>+AF207</f>
        <v>41640</v>
      </c>
      <c r="AF207" s="1156">
        <v>41640</v>
      </c>
      <c r="AG207" s="1017">
        <v>0</v>
      </c>
      <c r="AH207" s="1008"/>
      <c r="AI207" s="1056">
        <v>516</v>
      </c>
      <c r="AJ207" s="1026">
        <f t="shared" si="24"/>
        <v>2.0714285714285716</v>
      </c>
      <c r="AK207" s="1046">
        <f t="shared" si="25"/>
        <v>-0.009689922480620155</v>
      </c>
      <c r="AL207" s="1045">
        <f t="shared" si="26"/>
        <v>-5</v>
      </c>
      <c r="AM207" s="1008"/>
      <c r="AN207" s="1027">
        <v>2.9473</v>
      </c>
      <c r="AO207" s="1028">
        <f t="shared" si="28"/>
        <v>2.2747777777777776</v>
      </c>
      <c r="AP207" s="1034">
        <f t="shared" si="32"/>
        <v>-0.0143521188884742</v>
      </c>
      <c r="AQ207" s="1032">
        <f t="shared" si="27"/>
        <v>-0.042300000000000004</v>
      </c>
      <c r="AR207" s="1008"/>
    </row>
    <row r="208" spans="26:43" ht="15">
      <c r="Z208" s="1016">
        <f t="shared" si="29"/>
        <v>99</v>
      </c>
      <c r="AA208" s="1009">
        <f t="shared" si="30"/>
        <v>418.42138364779873</v>
      </c>
      <c r="AB208" s="1010">
        <f t="shared" si="31"/>
        <v>2.2144041666666667</v>
      </c>
      <c r="AC208" s="1011"/>
      <c r="AD208" s="1010"/>
      <c r="AE208" s="1013"/>
      <c r="AF208" s="1156">
        <v>41671</v>
      </c>
      <c r="AG208" s="1017">
        <v>0</v>
      </c>
      <c r="AI208" s="1043">
        <v>516</v>
      </c>
      <c r="AJ208" s="1026">
        <f t="shared" si="24"/>
        <v>2.0714285714285716</v>
      </c>
      <c r="AK208" s="1046">
        <f t="shared" si="25"/>
        <v>0</v>
      </c>
      <c r="AL208" s="1045">
        <f t="shared" si="26"/>
        <v>0</v>
      </c>
      <c r="AN208" s="1027">
        <v>3.0462</v>
      </c>
      <c r="AO208" s="1028">
        <f t="shared" si="28"/>
        <v>2.3846666666666665</v>
      </c>
      <c r="AP208" s="1034">
        <f t="shared" si="32"/>
        <v>0.03246667979778084</v>
      </c>
      <c r="AQ208" s="1032">
        <f t="shared" si="27"/>
        <v>0.09889999999999999</v>
      </c>
    </row>
    <row r="209" spans="26:43" ht="15">
      <c r="Z209" s="1016">
        <f t="shared" si="29"/>
        <v>100</v>
      </c>
      <c r="AA209" s="1009">
        <f t="shared" si="30"/>
        <v>418.42138364779873</v>
      </c>
      <c r="AB209" s="1010">
        <f t="shared" si="31"/>
        <v>2.2144041666666667</v>
      </c>
      <c r="AC209" s="1011"/>
      <c r="AD209" s="1010"/>
      <c r="AE209" s="1013"/>
      <c r="AF209" s="1156">
        <v>41699</v>
      </c>
      <c r="AG209" s="1017">
        <v>0</v>
      </c>
      <c r="AI209" s="1043">
        <v>528</v>
      </c>
      <c r="AJ209" s="1026">
        <f t="shared" si="24"/>
        <v>2.142857142857143</v>
      </c>
      <c r="AK209" s="1046">
        <f t="shared" si="25"/>
        <v>0.022727272727272728</v>
      </c>
      <c r="AL209" s="1045">
        <f t="shared" si="26"/>
        <v>12</v>
      </c>
      <c r="AN209" s="1027">
        <v>3.0575</v>
      </c>
      <c r="AO209" s="1028">
        <f t="shared" si="28"/>
        <v>2.3972222222222226</v>
      </c>
      <c r="AP209" s="1034">
        <f t="shared" si="32"/>
        <v>0.003695829926410567</v>
      </c>
      <c r="AQ209" s="1032">
        <f t="shared" si="27"/>
        <v>0.01130000000000031</v>
      </c>
    </row>
    <row r="210" spans="26:43" ht="15">
      <c r="Z210" s="1016">
        <f t="shared" si="29"/>
        <v>101</v>
      </c>
      <c r="AA210" s="1009">
        <f t="shared" si="30"/>
        <v>418.42138364779873</v>
      </c>
      <c r="AB210" s="1010">
        <f t="shared" si="31"/>
        <v>2.2144041666666667</v>
      </c>
      <c r="AC210" s="1011"/>
      <c r="AD210" s="1010"/>
      <c r="AE210" s="1013"/>
      <c r="AF210" s="1156">
        <v>41730</v>
      </c>
      <c r="AG210" s="1017">
        <v>0</v>
      </c>
      <c r="AI210" s="1043">
        <v>541</v>
      </c>
      <c r="AJ210" s="1026">
        <f t="shared" si="24"/>
        <v>2.2202380952380953</v>
      </c>
      <c r="AK210" s="1046">
        <f t="shared" si="25"/>
        <v>0.024029574861367836</v>
      </c>
      <c r="AL210" s="1045">
        <f t="shared" si="26"/>
        <v>13</v>
      </c>
      <c r="AN210" s="1027">
        <v>2.9042</v>
      </c>
      <c r="AO210" s="1028">
        <f t="shared" si="28"/>
        <v>2.226888888888889</v>
      </c>
      <c r="AP210" s="1034">
        <f t="shared" si="32"/>
        <v>-0.052785620825012126</v>
      </c>
      <c r="AQ210" s="1032">
        <f t="shared" si="27"/>
        <v>-0.1533000000000002</v>
      </c>
    </row>
    <row r="211" spans="26:43" ht="15">
      <c r="Z211" s="1016">
        <f t="shared" si="29"/>
        <v>102</v>
      </c>
      <c r="AA211" s="1009">
        <f t="shared" si="30"/>
        <v>418.42138364779873</v>
      </c>
      <c r="AB211" s="1010">
        <f t="shared" si="31"/>
        <v>2.2144041666666667</v>
      </c>
      <c r="AC211" s="1011"/>
      <c r="AD211" s="1010"/>
      <c r="AE211" s="1013"/>
      <c r="AF211" s="1156">
        <v>41760</v>
      </c>
      <c r="AG211" s="1014">
        <v>0.2</v>
      </c>
      <c r="AI211" s="1043">
        <v>569</v>
      </c>
      <c r="AJ211" s="1026">
        <f t="shared" si="24"/>
        <v>2.386904761904762</v>
      </c>
      <c r="AK211" s="1046">
        <f t="shared" si="25"/>
        <v>0.0492091388400703</v>
      </c>
      <c r="AL211" s="1045">
        <f t="shared" si="26"/>
        <v>28</v>
      </c>
      <c r="AN211" s="1027">
        <v>2.9965</v>
      </c>
      <c r="AO211" s="1028">
        <f t="shared" si="28"/>
        <v>2.329444444444445</v>
      </c>
      <c r="AP211" s="1034">
        <f t="shared" si="32"/>
        <v>0.030802603036876444</v>
      </c>
      <c r="AQ211" s="1032">
        <f t="shared" si="27"/>
        <v>0.09230000000000027</v>
      </c>
    </row>
    <row r="212" spans="26:43" ht="15">
      <c r="Z212" s="1016">
        <f t="shared" si="29"/>
        <v>103</v>
      </c>
      <c r="AA212" s="1009">
        <f t="shared" si="30"/>
        <v>418.42138364779873</v>
      </c>
      <c r="AB212" s="1010">
        <f t="shared" si="31"/>
        <v>2.2144041666666667</v>
      </c>
      <c r="AC212" s="1011"/>
      <c r="AD212" s="1010"/>
      <c r="AE212" s="1013"/>
      <c r="AF212" s="1156">
        <v>41791</v>
      </c>
      <c r="AG212" s="1014">
        <v>0.2</v>
      </c>
      <c r="AI212" s="1043">
        <v>605</v>
      </c>
      <c r="AJ212" s="1026">
        <f aca="true" t="shared" si="33" ref="AJ212:AJ275">IF(AI212="","",(AI212-AI$87)/AI$87)</f>
        <v>2.6011904761904763</v>
      </c>
      <c r="AK212" s="1046">
        <f t="shared" si="25"/>
        <v>0.05950413223140496</v>
      </c>
      <c r="AL212" s="1045">
        <f t="shared" si="26"/>
        <v>36</v>
      </c>
      <c r="AN212" s="1027">
        <v>3.0624</v>
      </c>
      <c r="AO212" s="1028">
        <f t="shared" si="28"/>
        <v>2.4026666666666663</v>
      </c>
      <c r="AP212" s="1034">
        <f t="shared" si="32"/>
        <v>0.0215190700104492</v>
      </c>
      <c r="AQ212" s="1032">
        <f t="shared" si="27"/>
        <v>0.06589999999999963</v>
      </c>
    </row>
    <row r="213" spans="26:43" ht="15">
      <c r="Z213" s="1016">
        <f t="shared" si="29"/>
        <v>104</v>
      </c>
      <c r="AA213" s="1009">
        <f t="shared" si="30"/>
        <v>418.42138364779873</v>
      </c>
      <c r="AB213" s="1010">
        <f t="shared" si="31"/>
        <v>2.2144041666666667</v>
      </c>
      <c r="AC213" s="1011"/>
      <c r="AD213" s="1010"/>
      <c r="AE213" s="1050">
        <f>+AF213</f>
        <v>41821</v>
      </c>
      <c r="AF213" s="1156">
        <v>41821</v>
      </c>
      <c r="AG213" s="1014">
        <v>0.2</v>
      </c>
      <c r="AI213" s="1043">
        <v>621</v>
      </c>
      <c r="AJ213" s="1026">
        <f t="shared" si="33"/>
        <v>2.6964285714285716</v>
      </c>
      <c r="AK213" s="1046">
        <f aca="true" t="shared" si="34" ref="AK213:AK242">IF(AI213&gt;0,(AI213-AI212)/AI213,"")</f>
        <v>0.02576489533011272</v>
      </c>
      <c r="AL213" s="1045">
        <f aca="true" t="shared" si="35" ref="AL213:AL218">+AI213-AI212</f>
        <v>16</v>
      </c>
      <c r="AN213" s="1027">
        <v>2.9546</v>
      </c>
      <c r="AO213" s="1028">
        <f t="shared" si="28"/>
        <v>2.282888888888889</v>
      </c>
      <c r="AP213" s="1034">
        <f t="shared" si="32"/>
        <v>-0.03648548026805648</v>
      </c>
      <c r="AQ213" s="1032">
        <f aca="true" t="shared" si="36" ref="AQ213:AQ242">+AN213-AN212</f>
        <v>-0.10779999999999967</v>
      </c>
    </row>
    <row r="214" spans="26:43" ht="15">
      <c r="Z214" s="1016">
        <f t="shared" si="29"/>
        <v>105</v>
      </c>
      <c r="AA214" s="1009">
        <f t="shared" si="30"/>
        <v>418.42138364779873</v>
      </c>
      <c r="AB214" s="1010">
        <f t="shared" si="31"/>
        <v>2.2144041666666667</v>
      </c>
      <c r="AC214" s="1011"/>
      <c r="AD214" s="1010"/>
      <c r="AE214" s="1013"/>
      <c r="AF214" s="1156">
        <v>41852</v>
      </c>
      <c r="AG214" s="1014">
        <v>0.2</v>
      </c>
      <c r="AI214" s="1043">
        <v>633</v>
      </c>
      <c r="AJ214" s="1026">
        <f t="shared" si="33"/>
        <v>2.767857142857143</v>
      </c>
      <c r="AK214" s="1046">
        <f t="shared" si="34"/>
        <v>0.018957345971563982</v>
      </c>
      <c r="AL214" s="1045">
        <f t="shared" si="35"/>
        <v>12</v>
      </c>
      <c r="AN214" s="1027">
        <v>2.9982</v>
      </c>
      <c r="AO214" s="1028">
        <f t="shared" si="28"/>
        <v>2.3313333333333337</v>
      </c>
      <c r="AP214" s="1034">
        <f t="shared" si="32"/>
        <v>0.014542058568474445</v>
      </c>
      <c r="AQ214" s="1032">
        <f t="shared" si="36"/>
        <v>0.04360000000000008</v>
      </c>
    </row>
    <row r="215" spans="26:43" ht="15">
      <c r="Z215" s="1016">
        <f t="shared" si="29"/>
        <v>106</v>
      </c>
      <c r="AA215" s="1009">
        <f t="shared" si="30"/>
        <v>418.42138364779873</v>
      </c>
      <c r="AB215" s="1010">
        <f t="shared" si="31"/>
        <v>2.2144041666666667</v>
      </c>
      <c r="AC215" s="1011"/>
      <c r="AD215" s="1010"/>
      <c r="AE215" s="1013"/>
      <c r="AF215" s="1156">
        <v>41883</v>
      </c>
      <c r="AG215" s="1014">
        <v>0.2</v>
      </c>
      <c r="AI215" s="1043">
        <v>635</v>
      </c>
      <c r="AJ215" s="1026">
        <f t="shared" si="33"/>
        <v>2.7797619047619047</v>
      </c>
      <c r="AK215" s="1046">
        <f t="shared" si="34"/>
        <v>0.0031496062992125984</v>
      </c>
      <c r="AL215" s="1045">
        <f t="shared" si="35"/>
        <v>2</v>
      </c>
      <c r="AN215" s="1027">
        <v>3.3101</v>
      </c>
      <c r="AO215" s="1028">
        <f t="shared" si="28"/>
        <v>2.6778888888888885</v>
      </c>
      <c r="AP215" s="1034">
        <f t="shared" si="32"/>
        <v>0.09422676052083008</v>
      </c>
      <c r="AQ215" s="1032">
        <f t="shared" si="36"/>
        <v>0.3118999999999996</v>
      </c>
    </row>
    <row r="216" spans="26:45" ht="15">
      <c r="Z216" s="1016">
        <f t="shared" si="29"/>
        <v>107</v>
      </c>
      <c r="AA216" s="1009">
        <f t="shared" si="30"/>
        <v>418.42138364779873</v>
      </c>
      <c r="AB216" s="1010">
        <f t="shared" si="31"/>
        <v>2.2144041666666667</v>
      </c>
      <c r="AC216" s="1011"/>
      <c r="AD216" s="1010"/>
      <c r="AE216" s="1013"/>
      <c r="AF216" s="1156">
        <v>41913</v>
      </c>
      <c r="AG216" s="1014">
        <v>0.2</v>
      </c>
      <c r="AI216" s="1043">
        <v>634</v>
      </c>
      <c r="AJ216" s="1026">
        <f t="shared" si="33"/>
        <v>2.7738095238095237</v>
      </c>
      <c r="AK216" s="1046">
        <f t="shared" si="34"/>
        <v>-0.0015772870662460567</v>
      </c>
      <c r="AL216" s="1045">
        <f t="shared" si="35"/>
        <v>-1</v>
      </c>
      <c r="AN216" s="1027">
        <v>2.777</v>
      </c>
      <c r="AO216" s="1028">
        <f t="shared" si="28"/>
        <v>2.0855555555555556</v>
      </c>
      <c r="AP216" s="1034">
        <f t="shared" si="32"/>
        <v>-0.1919697515304284</v>
      </c>
      <c r="AQ216" s="1032">
        <f t="shared" si="36"/>
        <v>-0.5330999999999997</v>
      </c>
      <c r="AS216" s="988" t="s">
        <v>1126</v>
      </c>
    </row>
    <row r="217" spans="26:46" ht="15">
      <c r="Z217" s="1016">
        <f t="shared" si="29"/>
        <v>108</v>
      </c>
      <c r="AA217" s="1009">
        <f t="shared" si="30"/>
        <v>418.42138364779873</v>
      </c>
      <c r="AB217" s="1010">
        <f t="shared" si="31"/>
        <v>2.2144041666666667</v>
      </c>
      <c r="AC217" s="1011"/>
      <c r="AD217" s="1010"/>
      <c r="AE217" s="1013"/>
      <c r="AF217" s="1156">
        <v>41944</v>
      </c>
      <c r="AG217" s="1017">
        <v>0</v>
      </c>
      <c r="AI217" s="1043">
        <v>626</v>
      </c>
      <c r="AJ217" s="1026">
        <f t="shared" si="33"/>
        <v>2.7261904761904763</v>
      </c>
      <c r="AK217" s="1046">
        <f t="shared" si="34"/>
        <v>-0.012779552715654952</v>
      </c>
      <c r="AL217" s="1045">
        <f t="shared" si="35"/>
        <v>-8</v>
      </c>
      <c r="AN217" s="1027">
        <v>2.5974</v>
      </c>
      <c r="AO217" s="1028">
        <f aca="true" t="shared" si="37" ref="AO217:AO278">IF(AN217="","",(AN217-AN$87)/AN$87)</f>
        <v>1.886</v>
      </c>
      <c r="AP217" s="1034">
        <f t="shared" si="32"/>
        <v>-0.06914606914606923</v>
      </c>
      <c r="AQ217" s="1032">
        <f t="shared" si="36"/>
        <v>-0.1796000000000002</v>
      </c>
      <c r="AS217" s="1057">
        <f>(AI217-$AI$83)/$AI$83</f>
        <v>2.420765027322404</v>
      </c>
      <c r="AT217" s="1058">
        <f>(AN218-$AN$75)/$AN$75</f>
        <v>1.7448275862068963</v>
      </c>
    </row>
    <row r="218" spans="26:43" ht="15">
      <c r="Z218" s="1016">
        <f t="shared" si="29"/>
        <v>109</v>
      </c>
      <c r="AA218" s="1009">
        <f t="shared" si="30"/>
        <v>418.42138364779873</v>
      </c>
      <c r="AB218" s="1010">
        <f t="shared" si="31"/>
        <v>2.2144041666666667</v>
      </c>
      <c r="AC218" s="1011"/>
      <c r="AD218" s="1010"/>
      <c r="AE218" s="1013"/>
      <c r="AF218" s="1156">
        <v>41974</v>
      </c>
      <c r="AG218" s="1017">
        <v>0</v>
      </c>
      <c r="AI218" s="1043">
        <v>599</v>
      </c>
      <c r="AJ218" s="1026">
        <f t="shared" si="33"/>
        <v>2.5654761904761907</v>
      </c>
      <c r="AK218" s="1046">
        <f t="shared" si="34"/>
        <v>-0.045075125208681135</v>
      </c>
      <c r="AL218" s="1045">
        <f t="shared" si="35"/>
        <v>-27</v>
      </c>
      <c r="AN218" s="1027">
        <v>2.388</v>
      </c>
      <c r="AO218" s="1028">
        <f t="shared" si="37"/>
        <v>1.6533333333333333</v>
      </c>
      <c r="AP218" s="1034">
        <f t="shared" si="32"/>
        <v>-0.08768844221105529</v>
      </c>
      <c r="AQ218" s="1032">
        <f t="shared" si="36"/>
        <v>-0.20940000000000003</v>
      </c>
    </row>
    <row r="219" spans="25:44" ht="15">
      <c r="Y219" s="1008"/>
      <c r="Z219" s="1016">
        <f t="shared" si="29"/>
        <v>110</v>
      </c>
      <c r="AA219" s="1009">
        <f t="shared" si="30"/>
        <v>418.42138364779873</v>
      </c>
      <c r="AB219" s="1010">
        <f t="shared" si="31"/>
        <v>2.2144041666666667</v>
      </c>
      <c r="AC219" s="1029">
        <f>IF(AI219&gt;0,AVERAGE(AI219:AI230),"")</f>
        <v>505.5833333333333</v>
      </c>
      <c r="AD219" s="1030">
        <f>IF(AN219&gt;0,AVERAGE(AN219:AN230),"")</f>
        <v>1.817083333333333</v>
      </c>
      <c r="AE219" s="1031">
        <f>+AF219</f>
        <v>42005</v>
      </c>
      <c r="AF219" s="1155">
        <v>42005</v>
      </c>
      <c r="AG219" s="1017">
        <v>0</v>
      </c>
      <c r="AH219" s="1008"/>
      <c r="AI219" s="1043">
        <v>572</v>
      </c>
      <c r="AJ219" s="1026">
        <f t="shared" si="33"/>
        <v>2.4047619047619047</v>
      </c>
      <c r="AK219" s="1046">
        <f>IF(AI219&gt;0,(AI219-AI206)/AI219,"")</f>
        <v>0.08916083916083917</v>
      </c>
      <c r="AL219" s="1045">
        <f>+AI219-AI206</f>
        <v>51</v>
      </c>
      <c r="AM219" s="1008"/>
      <c r="AN219" s="1027">
        <v>1.7247</v>
      </c>
      <c r="AO219" s="1028">
        <f t="shared" si="37"/>
        <v>0.9163333333333332</v>
      </c>
      <c r="AP219" s="1034">
        <f>IF(AN219&gt;0,(AN219-AN206)/AN219,"")</f>
        <v>-0.7334029106511277</v>
      </c>
      <c r="AQ219" s="1032">
        <f>+AN219-AN206</f>
        <v>-1.2649</v>
      </c>
      <c r="AR219" s="1008"/>
    </row>
    <row r="220" spans="26:43" ht="15">
      <c r="Z220" s="1016">
        <f t="shared" si="29"/>
        <v>111</v>
      </c>
      <c r="AA220" s="1009">
        <f t="shared" si="30"/>
        <v>418.42138364779873</v>
      </c>
      <c r="AB220" s="1010">
        <f t="shared" si="31"/>
        <v>2.2144041666666667</v>
      </c>
      <c r="AC220" s="1011"/>
      <c r="AD220" s="1010"/>
      <c r="AE220" s="1031"/>
      <c r="AF220" s="1155">
        <v>42036</v>
      </c>
      <c r="AG220" s="1017">
        <v>0</v>
      </c>
      <c r="AI220" s="1043">
        <v>551</v>
      </c>
      <c r="AJ220" s="1026">
        <f t="shared" si="33"/>
        <v>2.2797619047619047</v>
      </c>
      <c r="AK220" s="1046">
        <f aca="true" t="shared" si="38" ref="AK220:AK230">IF(AI220&gt;0,(AI220-AI219)/AI220,"")</f>
        <v>-0.038112522686025406</v>
      </c>
      <c r="AL220" s="1045">
        <f aca="true" t="shared" si="39" ref="AL220:AL230">+AI220-AI219</f>
        <v>-21</v>
      </c>
      <c r="AN220" s="1027">
        <v>1.6918</v>
      </c>
      <c r="AO220" s="1028">
        <f t="shared" si="37"/>
        <v>0.8797777777777777</v>
      </c>
      <c r="AP220" s="1034">
        <f aca="true" t="shared" si="40" ref="AP220:AP230">IF(AN220&gt;0,(AN220-AN219)/AN220,"")</f>
        <v>-0.0194467431138432</v>
      </c>
      <c r="AQ220" s="1032">
        <f aca="true" t="shared" si="41" ref="AQ220:AQ230">+AN220-AN219</f>
        <v>-0.03289999999999993</v>
      </c>
    </row>
    <row r="221" spans="26:43" ht="15">
      <c r="Z221" s="1016">
        <f t="shared" si="29"/>
        <v>112</v>
      </c>
      <c r="AA221" s="1009">
        <f t="shared" si="30"/>
        <v>418.42138364779873</v>
      </c>
      <c r="AB221" s="1010">
        <f t="shared" si="31"/>
        <v>2.2144041666666667</v>
      </c>
      <c r="AC221" s="1011"/>
      <c r="AD221" s="1010"/>
      <c r="AE221" s="1031"/>
      <c r="AF221" s="1155">
        <v>42064</v>
      </c>
      <c r="AG221" s="1017">
        <v>0</v>
      </c>
      <c r="AI221" s="1043">
        <v>518</v>
      </c>
      <c r="AJ221" s="1026">
        <f t="shared" si="33"/>
        <v>2.0833333333333335</v>
      </c>
      <c r="AK221" s="1046">
        <f t="shared" si="38"/>
        <v>-0.0637065637065637</v>
      </c>
      <c r="AL221" s="1045">
        <f t="shared" si="39"/>
        <v>-33</v>
      </c>
      <c r="AN221" s="1027">
        <v>2.0894</v>
      </c>
      <c r="AO221" s="1028">
        <f t="shared" si="37"/>
        <v>1.3215555555555556</v>
      </c>
      <c r="AP221" s="1034">
        <f t="shared" si="40"/>
        <v>0.19029386426725375</v>
      </c>
      <c r="AQ221" s="1032">
        <f t="shared" si="41"/>
        <v>0.39759999999999995</v>
      </c>
    </row>
    <row r="222" spans="26:43" ht="15">
      <c r="Z222" s="1016">
        <f t="shared" si="29"/>
        <v>113</v>
      </c>
      <c r="AA222" s="1009">
        <f t="shared" si="30"/>
        <v>418.42138364779873</v>
      </c>
      <c r="AB222" s="1010">
        <f t="shared" si="31"/>
        <v>2.2144041666666667</v>
      </c>
      <c r="AC222" s="1011"/>
      <c r="AD222" s="1010"/>
      <c r="AE222" s="1031"/>
      <c r="AF222" s="1155">
        <v>42095</v>
      </c>
      <c r="AG222" s="1017">
        <v>0</v>
      </c>
      <c r="AI222" s="1043">
        <v>511</v>
      </c>
      <c r="AJ222" s="1026">
        <f t="shared" si="33"/>
        <v>2.0416666666666665</v>
      </c>
      <c r="AK222" s="1046">
        <f t="shared" si="38"/>
        <v>-0.0136986301369863</v>
      </c>
      <c r="AL222" s="1045">
        <f t="shared" si="39"/>
        <v>-7</v>
      </c>
      <c r="AN222" s="1027">
        <v>1.7096</v>
      </c>
      <c r="AO222" s="1028">
        <f t="shared" si="37"/>
        <v>0.8995555555555556</v>
      </c>
      <c r="AP222" s="1034">
        <f t="shared" si="40"/>
        <v>-0.22215722976134764</v>
      </c>
      <c r="AQ222" s="1032">
        <f t="shared" si="41"/>
        <v>-0.3797999999999999</v>
      </c>
    </row>
    <row r="223" spans="26:43" ht="15">
      <c r="Z223" s="1016">
        <f aca="true" t="shared" si="42" ref="Z223:Z278">+Z222+1</f>
        <v>114</v>
      </c>
      <c r="AA223" s="1009">
        <f t="shared" si="30"/>
        <v>418.42138364779873</v>
      </c>
      <c r="AB223" s="1010">
        <f t="shared" si="31"/>
        <v>2.2144041666666667</v>
      </c>
      <c r="AC223" s="1011"/>
      <c r="AD223" s="1010"/>
      <c r="AE223" s="1031"/>
      <c r="AF223" s="1155">
        <v>42125</v>
      </c>
      <c r="AG223" s="1014">
        <v>0.2</v>
      </c>
      <c r="AI223" s="1043">
        <v>508</v>
      </c>
      <c r="AJ223" s="1026">
        <f t="shared" si="33"/>
        <v>2.0238095238095237</v>
      </c>
      <c r="AK223" s="1046">
        <f t="shared" si="38"/>
        <v>-0.005905511811023622</v>
      </c>
      <c r="AL223" s="1045">
        <f t="shared" si="39"/>
        <v>-3</v>
      </c>
      <c r="AN223" s="1027">
        <v>2.1784</v>
      </c>
      <c r="AO223" s="1028">
        <f t="shared" si="37"/>
        <v>1.4204444444444444</v>
      </c>
      <c r="AP223" s="1034">
        <f t="shared" si="40"/>
        <v>0.2152038193169298</v>
      </c>
      <c r="AQ223" s="1032">
        <f t="shared" si="41"/>
        <v>0.4687999999999999</v>
      </c>
    </row>
    <row r="224" spans="26:43" ht="15">
      <c r="Z224" s="1016">
        <f t="shared" si="42"/>
        <v>115</v>
      </c>
      <c r="AA224" s="1009">
        <f t="shared" si="30"/>
        <v>418.42138364779873</v>
      </c>
      <c r="AB224" s="1010">
        <f t="shared" si="31"/>
        <v>2.2144041666666667</v>
      </c>
      <c r="AC224" s="1011"/>
      <c r="AD224" s="1010"/>
      <c r="AE224" s="1031"/>
      <c r="AF224" s="1155">
        <v>42156</v>
      </c>
      <c r="AG224" s="1014">
        <v>0.2</v>
      </c>
      <c r="AI224" s="1043">
        <v>501</v>
      </c>
      <c r="AJ224" s="1026">
        <f t="shared" si="33"/>
        <v>1.9821428571428572</v>
      </c>
      <c r="AK224" s="1046">
        <f t="shared" si="38"/>
        <v>-0.013972055888223553</v>
      </c>
      <c r="AL224" s="1045">
        <f t="shared" si="39"/>
        <v>-7</v>
      </c>
      <c r="AN224" s="1027">
        <v>2.2715</v>
      </c>
      <c r="AO224" s="1028">
        <f t="shared" si="37"/>
        <v>1.523888888888889</v>
      </c>
      <c r="AP224" s="1034">
        <f t="shared" si="40"/>
        <v>0.04098613251155632</v>
      </c>
      <c r="AQ224" s="1032">
        <f t="shared" si="41"/>
        <v>0.09310000000000018</v>
      </c>
    </row>
    <row r="225" spans="26:43" ht="15">
      <c r="Z225" s="1016">
        <f t="shared" si="42"/>
        <v>116</v>
      </c>
      <c r="AA225" s="1009">
        <f t="shared" si="30"/>
        <v>418.42138364779873</v>
      </c>
      <c r="AB225" s="1010">
        <f t="shared" si="31"/>
        <v>2.2144041666666667</v>
      </c>
      <c r="AC225" s="1011"/>
      <c r="AD225" s="1010"/>
      <c r="AE225" s="1040">
        <f>+AF225</f>
        <v>42186</v>
      </c>
      <c r="AF225" s="1155">
        <v>42186</v>
      </c>
      <c r="AG225" s="1014">
        <v>0.2</v>
      </c>
      <c r="AI225" s="1043">
        <v>500</v>
      </c>
      <c r="AJ225" s="1026">
        <f t="shared" si="33"/>
        <v>1.9761904761904763</v>
      </c>
      <c r="AK225" s="1046">
        <f t="shared" si="38"/>
        <v>-0.002</v>
      </c>
      <c r="AL225" s="1045">
        <f t="shared" si="39"/>
        <v>-1</v>
      </c>
      <c r="AN225" s="1027">
        <v>2.1055</v>
      </c>
      <c r="AO225" s="1028">
        <f t="shared" si="37"/>
        <v>1.3394444444444447</v>
      </c>
      <c r="AP225" s="1034">
        <f t="shared" si="40"/>
        <v>-0.07884113037283301</v>
      </c>
      <c r="AQ225" s="1032">
        <f t="shared" si="41"/>
        <v>-0.16599999999999993</v>
      </c>
    </row>
    <row r="226" spans="26:43" ht="15">
      <c r="Z226" s="1016">
        <f t="shared" si="42"/>
        <v>117</v>
      </c>
      <c r="AA226" s="1009">
        <f t="shared" si="30"/>
        <v>418.42138364779873</v>
      </c>
      <c r="AB226" s="1010">
        <f t="shared" si="31"/>
        <v>2.2144041666666667</v>
      </c>
      <c r="AC226" s="1011"/>
      <c r="AD226" s="1010"/>
      <c r="AE226" s="1031"/>
      <c r="AF226" s="1155">
        <v>42217</v>
      </c>
      <c r="AG226" s="1014">
        <v>0.2</v>
      </c>
      <c r="AI226" s="1043">
        <v>500</v>
      </c>
      <c r="AJ226" s="1026">
        <f t="shared" si="33"/>
        <v>1.9761904761904763</v>
      </c>
      <c r="AK226" s="1046">
        <f t="shared" si="38"/>
        <v>0</v>
      </c>
      <c r="AL226" s="1045">
        <f t="shared" si="39"/>
        <v>0</v>
      </c>
      <c r="AN226" s="1027">
        <v>1.7553</v>
      </c>
      <c r="AO226" s="1028">
        <f t="shared" si="37"/>
        <v>0.9503333333333334</v>
      </c>
      <c r="AP226" s="1034">
        <f t="shared" si="40"/>
        <v>-0.19951005526120894</v>
      </c>
      <c r="AQ226" s="1032">
        <f t="shared" si="41"/>
        <v>-0.35020000000000007</v>
      </c>
    </row>
    <row r="227" spans="26:43" ht="15">
      <c r="Z227" s="1016">
        <f t="shared" si="42"/>
        <v>118</v>
      </c>
      <c r="AA227" s="1009">
        <f t="shared" si="30"/>
        <v>418.42138364779873</v>
      </c>
      <c r="AB227" s="1010">
        <f t="shared" si="31"/>
        <v>2.2144041666666667</v>
      </c>
      <c r="AC227" s="1011"/>
      <c r="AD227" s="1010"/>
      <c r="AE227" s="1031"/>
      <c r="AF227" s="1155">
        <v>42248</v>
      </c>
      <c r="AG227" s="1014">
        <v>0.2</v>
      </c>
      <c r="AI227" s="1043">
        <v>499</v>
      </c>
      <c r="AJ227" s="1026">
        <f t="shared" si="33"/>
        <v>1.9702380952380953</v>
      </c>
      <c r="AK227" s="1046">
        <f t="shared" si="38"/>
        <v>-0.002004008016032064</v>
      </c>
      <c r="AL227" s="1045">
        <f t="shared" si="39"/>
        <v>-1</v>
      </c>
      <c r="AN227" s="1027">
        <v>1.6414</v>
      </c>
      <c r="AO227" s="1028">
        <f t="shared" si="37"/>
        <v>0.8237777777777777</v>
      </c>
      <c r="AP227" s="1034">
        <f t="shared" si="40"/>
        <v>-0.06939198245400276</v>
      </c>
      <c r="AQ227" s="1032">
        <f t="shared" si="41"/>
        <v>-0.11390000000000011</v>
      </c>
    </row>
    <row r="228" spans="26:43" ht="15">
      <c r="Z228" s="1016">
        <f t="shared" si="42"/>
        <v>119</v>
      </c>
      <c r="AA228" s="1009">
        <f t="shared" si="30"/>
        <v>418.42138364779873</v>
      </c>
      <c r="AB228" s="1010">
        <f t="shared" si="31"/>
        <v>2.2144041666666667</v>
      </c>
      <c r="AC228" s="1011"/>
      <c r="AD228" s="1010"/>
      <c r="AE228" s="1031"/>
      <c r="AF228" s="1155">
        <v>42278</v>
      </c>
      <c r="AG228" s="1014">
        <v>0.2</v>
      </c>
      <c r="AI228" s="1043">
        <v>485</v>
      </c>
      <c r="AJ228" s="1026">
        <f t="shared" si="33"/>
        <v>1.8869047619047619</v>
      </c>
      <c r="AK228" s="1046">
        <f t="shared" si="38"/>
        <v>-0.0288659793814433</v>
      </c>
      <c r="AL228" s="1045">
        <f t="shared" si="39"/>
        <v>-14</v>
      </c>
      <c r="AN228" s="1027">
        <v>1.615</v>
      </c>
      <c r="AO228" s="1028">
        <f t="shared" si="37"/>
        <v>0.7944444444444444</v>
      </c>
      <c r="AP228" s="1034">
        <f t="shared" si="40"/>
        <v>-0.01634674922600618</v>
      </c>
      <c r="AQ228" s="1032">
        <f t="shared" si="41"/>
        <v>-0.02639999999999998</v>
      </c>
    </row>
    <row r="229" spans="26:43" ht="15">
      <c r="Z229" s="1016">
        <f t="shared" si="42"/>
        <v>120</v>
      </c>
      <c r="AA229" s="1009">
        <f t="shared" si="30"/>
        <v>418.42138364779873</v>
      </c>
      <c r="AB229" s="1010">
        <f t="shared" si="31"/>
        <v>2.2144041666666667</v>
      </c>
      <c r="AC229" s="1011"/>
      <c r="AD229" s="1010"/>
      <c r="AE229" s="1031"/>
      <c r="AF229" s="1155">
        <v>42309</v>
      </c>
      <c r="AG229" s="1017">
        <v>0</v>
      </c>
      <c r="AI229" s="1043">
        <v>466</v>
      </c>
      <c r="AJ229" s="1026">
        <f t="shared" si="33"/>
        <v>1.7738095238095237</v>
      </c>
      <c r="AK229" s="1046">
        <f t="shared" si="38"/>
        <v>-0.0407725321888412</v>
      </c>
      <c r="AL229" s="1045">
        <f t="shared" si="39"/>
        <v>-19</v>
      </c>
      <c r="AN229" s="1027">
        <v>1.6285</v>
      </c>
      <c r="AO229" s="1028">
        <f t="shared" si="37"/>
        <v>0.8094444444444444</v>
      </c>
      <c r="AP229" s="1034">
        <f t="shared" si="40"/>
        <v>0.00828983727356467</v>
      </c>
      <c r="AQ229" s="1032">
        <f t="shared" si="41"/>
        <v>0.013500000000000068</v>
      </c>
    </row>
    <row r="230" spans="26:43" ht="15">
      <c r="Z230" s="1016">
        <f t="shared" si="42"/>
        <v>121</v>
      </c>
      <c r="AA230" s="1009">
        <f t="shared" si="30"/>
        <v>418.42138364779873</v>
      </c>
      <c r="AB230" s="1010">
        <f t="shared" si="31"/>
        <v>2.2144041666666667</v>
      </c>
      <c r="AC230" s="1011"/>
      <c r="AD230" s="1010"/>
      <c r="AE230" s="1031"/>
      <c r="AF230" s="1155">
        <v>42339</v>
      </c>
      <c r="AG230" s="1017">
        <v>0</v>
      </c>
      <c r="AI230" s="1043">
        <v>456</v>
      </c>
      <c r="AJ230" s="1026">
        <f t="shared" si="33"/>
        <v>1.7142857142857142</v>
      </c>
      <c r="AK230" s="1046">
        <f t="shared" si="38"/>
        <v>-0.021929824561403508</v>
      </c>
      <c r="AL230" s="1045">
        <f t="shared" si="39"/>
        <v>-10</v>
      </c>
      <c r="AN230" s="1027">
        <v>1.3939</v>
      </c>
      <c r="AO230" s="1028">
        <f t="shared" si="37"/>
        <v>0.5487777777777777</v>
      </c>
      <c r="AP230" s="1034">
        <f t="shared" si="40"/>
        <v>-0.16830475643876902</v>
      </c>
      <c r="AQ230" s="1032">
        <f t="shared" si="41"/>
        <v>-0.23460000000000014</v>
      </c>
    </row>
    <row r="231" spans="25:44" ht="15">
      <c r="Y231" s="1008"/>
      <c r="Z231" s="1016">
        <f t="shared" si="42"/>
        <v>122</v>
      </c>
      <c r="AA231" s="1009">
        <f t="shared" si="30"/>
        <v>418.42138364779873</v>
      </c>
      <c r="AB231" s="1010">
        <f t="shared" si="31"/>
        <v>2.2144041666666667</v>
      </c>
      <c r="AC231" s="1029">
        <f>IF(AI231&gt;0,AVERAGE(AI231:AI242),"")</f>
        <v>368.1818181818182</v>
      </c>
      <c r="AD231" s="1030">
        <f>IF(AN231&gt;0,AVERAGE(AN231:AN242),"")</f>
        <v>1.44695</v>
      </c>
      <c r="AE231" s="1059">
        <f>+AF231</f>
        <v>42370</v>
      </c>
      <c r="AF231" s="1156">
        <v>42370</v>
      </c>
      <c r="AG231" s="1017">
        <v>0</v>
      </c>
      <c r="AH231" s="1008"/>
      <c r="AI231" s="1043">
        <v>448</v>
      </c>
      <c r="AJ231" s="1026">
        <f t="shared" si="33"/>
        <v>1.6666666666666667</v>
      </c>
      <c r="AK231" s="1046">
        <f>IF(AI231&gt;0,(AI231-AI218)/AI231,"")</f>
        <v>-0.33705357142857145</v>
      </c>
      <c r="AL231" s="1045">
        <f>+AI231-AI218</f>
        <v>-151</v>
      </c>
      <c r="AM231" s="1008"/>
      <c r="AN231" s="1027">
        <v>1.1703</v>
      </c>
      <c r="AO231" s="1028">
        <f t="shared" si="37"/>
        <v>0.3003333333333332</v>
      </c>
      <c r="AP231" s="1034">
        <f>IF(AN231&gt;0,(AN231-AN218)/AN231,"")</f>
        <v>-1.040502435273007</v>
      </c>
      <c r="AQ231" s="1032">
        <f>+AN231-AN218</f>
        <v>-1.2177</v>
      </c>
      <c r="AR231" s="1008"/>
    </row>
    <row r="232" spans="26:43" ht="15">
      <c r="Z232" s="1016">
        <f t="shared" si="42"/>
        <v>123</v>
      </c>
      <c r="AA232" s="1009">
        <f t="shared" si="30"/>
        <v>418.42138364779873</v>
      </c>
      <c r="AB232" s="1010">
        <f t="shared" si="31"/>
        <v>2.2144041666666667</v>
      </c>
      <c r="AC232" s="1011"/>
      <c r="AD232" s="1010"/>
      <c r="AE232" s="1059"/>
      <c r="AF232" s="1156">
        <v>42401</v>
      </c>
      <c r="AG232" s="1017">
        <v>0</v>
      </c>
      <c r="AI232" s="1043">
        <v>436</v>
      </c>
      <c r="AJ232" s="1026">
        <f t="shared" si="33"/>
        <v>1.5952380952380953</v>
      </c>
      <c r="AK232" s="1046">
        <f t="shared" si="34"/>
        <v>-0.027522935779816515</v>
      </c>
      <c r="AL232" s="1045">
        <f aca="true" t="shared" si="43" ref="AL232:AL242">+AI232-AI231</f>
        <v>-12</v>
      </c>
      <c r="AN232" s="1027">
        <v>1.078</v>
      </c>
      <c r="AO232" s="1028">
        <f t="shared" si="37"/>
        <v>0.19777777777777783</v>
      </c>
      <c r="AP232" s="1034">
        <f t="shared" si="32"/>
        <v>-0.08562152133580689</v>
      </c>
      <c r="AQ232" s="1032">
        <f t="shared" si="36"/>
        <v>-0.09229999999999983</v>
      </c>
    </row>
    <row r="233" spans="26:43" ht="15">
      <c r="Z233" s="1016">
        <f t="shared" si="42"/>
        <v>124</v>
      </c>
      <c r="AA233" s="1009">
        <f t="shared" si="30"/>
        <v>418.42138364779873</v>
      </c>
      <c r="AB233" s="1010">
        <f t="shared" si="31"/>
        <v>2.2144041666666667</v>
      </c>
      <c r="AC233" s="1011"/>
      <c r="AD233" s="1010"/>
      <c r="AE233" s="1059"/>
      <c r="AF233" s="1156">
        <v>42430</v>
      </c>
      <c r="AG233" s="1017">
        <v>0</v>
      </c>
      <c r="AI233" s="1043">
        <v>411</v>
      </c>
      <c r="AJ233" s="1026">
        <f t="shared" si="33"/>
        <v>1.4464285714285714</v>
      </c>
      <c r="AK233" s="1046">
        <f t="shared" si="34"/>
        <v>-0.06082725060827251</v>
      </c>
      <c r="AL233" s="1045">
        <f t="shared" si="43"/>
        <v>-25</v>
      </c>
      <c r="AN233" s="1027">
        <v>1.1509</v>
      </c>
      <c r="AO233" s="1028">
        <f t="shared" si="37"/>
        <v>0.2787777777777778</v>
      </c>
      <c r="AP233" s="1034">
        <f t="shared" si="32"/>
        <v>0.06334173255712917</v>
      </c>
      <c r="AQ233" s="1032">
        <f t="shared" si="36"/>
        <v>0.07289999999999996</v>
      </c>
    </row>
    <row r="234" spans="26:43" ht="15">
      <c r="Z234" s="1016">
        <f t="shared" si="42"/>
        <v>125</v>
      </c>
      <c r="AA234" s="1009">
        <f t="shared" si="30"/>
        <v>418.42138364779873</v>
      </c>
      <c r="AB234" s="1010">
        <f t="shared" si="31"/>
        <v>2.2144041666666667</v>
      </c>
      <c r="AC234" s="1011"/>
      <c r="AD234" s="1010"/>
      <c r="AE234" s="1059"/>
      <c r="AF234" s="1156">
        <v>42461</v>
      </c>
      <c r="AG234" s="1017">
        <v>0</v>
      </c>
      <c r="AI234" s="1043">
        <v>385</v>
      </c>
      <c r="AJ234" s="1026">
        <f t="shared" si="33"/>
        <v>1.2916666666666667</v>
      </c>
      <c r="AK234" s="1046">
        <f t="shared" si="34"/>
        <v>-0.06753246753246753</v>
      </c>
      <c r="AL234" s="1045">
        <f t="shared" si="43"/>
        <v>-26</v>
      </c>
      <c r="AN234" s="1027">
        <v>1.1236</v>
      </c>
      <c r="AO234" s="1028">
        <f t="shared" si="37"/>
        <v>0.24844444444444433</v>
      </c>
      <c r="AP234" s="1034">
        <f t="shared" si="32"/>
        <v>-0.024296902812388842</v>
      </c>
      <c r="AQ234" s="1032">
        <f t="shared" si="36"/>
        <v>-0.027300000000000102</v>
      </c>
    </row>
    <row r="235" spans="26:43" ht="15">
      <c r="Z235" s="1016">
        <f t="shared" si="42"/>
        <v>126</v>
      </c>
      <c r="AA235" s="1009">
        <f t="shared" si="30"/>
        <v>418.42138364779873</v>
      </c>
      <c r="AB235" s="1010">
        <f t="shared" si="31"/>
        <v>2.2144041666666667</v>
      </c>
      <c r="AC235" s="1011"/>
      <c r="AD235" s="1010"/>
      <c r="AE235" s="1059"/>
      <c r="AF235" s="1156">
        <v>42491</v>
      </c>
      <c r="AG235" s="1014">
        <v>0.2</v>
      </c>
      <c r="AI235" s="1043">
        <v>358</v>
      </c>
      <c r="AJ235" s="1026">
        <f t="shared" si="33"/>
        <v>1.130952380952381</v>
      </c>
      <c r="AK235" s="1046">
        <f t="shared" si="34"/>
        <v>-0.07541899441340782</v>
      </c>
      <c r="AL235" s="1045">
        <f t="shared" si="43"/>
        <v>-27</v>
      </c>
      <c r="AN235" s="1027">
        <v>1.4688</v>
      </c>
      <c r="AO235" s="1028">
        <f t="shared" si="37"/>
        <v>0.6320000000000001</v>
      </c>
      <c r="AP235" s="1034">
        <f t="shared" si="32"/>
        <v>0.23502178649237482</v>
      </c>
      <c r="AQ235" s="1032">
        <f t="shared" si="36"/>
        <v>0.3452000000000002</v>
      </c>
    </row>
    <row r="236" spans="26:43" ht="15">
      <c r="Z236" s="1016">
        <f t="shared" si="42"/>
        <v>127</v>
      </c>
      <c r="AA236" s="1009">
        <f t="shared" si="30"/>
        <v>418.42138364779873</v>
      </c>
      <c r="AB236" s="1010">
        <f t="shared" si="31"/>
        <v>2.2144041666666667</v>
      </c>
      <c r="AC236" s="1011"/>
      <c r="AD236" s="1010"/>
      <c r="AE236" s="1059"/>
      <c r="AF236" s="1156">
        <v>42522</v>
      </c>
      <c r="AG236" s="1014">
        <v>0.2</v>
      </c>
      <c r="AI236" s="1043">
        <v>349</v>
      </c>
      <c r="AJ236" s="1026">
        <f t="shared" si="33"/>
        <v>1.0773809523809523</v>
      </c>
      <c r="AK236" s="1046">
        <f t="shared" si="34"/>
        <v>-0.025787965616045846</v>
      </c>
      <c r="AL236" s="1045">
        <f t="shared" si="43"/>
        <v>-9</v>
      </c>
      <c r="AN236" s="1027">
        <v>1.7218</v>
      </c>
      <c r="AO236" s="1028">
        <f t="shared" si="37"/>
        <v>0.9131111111111111</v>
      </c>
      <c r="AP236" s="1034">
        <f t="shared" si="32"/>
        <v>0.14693924962248803</v>
      </c>
      <c r="AQ236" s="1032">
        <f t="shared" si="36"/>
        <v>0.2529999999999999</v>
      </c>
    </row>
    <row r="237" spans="26:43" ht="15">
      <c r="Z237" s="1016">
        <f t="shared" si="42"/>
        <v>128</v>
      </c>
      <c r="AA237" s="1009">
        <f t="shared" si="30"/>
        <v>418.42138364779873</v>
      </c>
      <c r="AB237" s="1010">
        <f t="shared" si="31"/>
        <v>2.2144041666666667</v>
      </c>
      <c r="AC237" s="1011"/>
      <c r="AD237" s="1010"/>
      <c r="AE237" s="1050">
        <f>+AF237</f>
        <v>42552</v>
      </c>
      <c r="AF237" s="1156">
        <v>42552</v>
      </c>
      <c r="AG237" s="1014">
        <v>0.2</v>
      </c>
      <c r="AI237" s="1043">
        <v>345</v>
      </c>
      <c r="AJ237" s="1026">
        <f t="shared" si="33"/>
        <v>1.0535714285714286</v>
      </c>
      <c r="AK237" s="1046">
        <f t="shared" si="34"/>
        <v>-0.011594202898550725</v>
      </c>
      <c r="AL237" s="1045">
        <f t="shared" si="43"/>
        <v>-4</v>
      </c>
      <c r="AN237" s="1027">
        <v>1.6784</v>
      </c>
      <c r="AO237" s="1028">
        <f t="shared" si="37"/>
        <v>0.8648888888888887</v>
      </c>
      <c r="AP237" s="1034">
        <f t="shared" si="32"/>
        <v>-0.02585795996186851</v>
      </c>
      <c r="AQ237" s="1032">
        <f t="shared" si="36"/>
        <v>-0.043400000000000105</v>
      </c>
    </row>
    <row r="238" spans="26:43" ht="15">
      <c r="Z238" s="1016">
        <f t="shared" si="42"/>
        <v>129</v>
      </c>
      <c r="AA238" s="1009">
        <f t="shared" si="30"/>
        <v>418.42138364779873</v>
      </c>
      <c r="AB238" s="1010">
        <f t="shared" si="31"/>
        <v>2.2144041666666667</v>
      </c>
      <c r="AC238" s="1011"/>
      <c r="AD238" s="1010"/>
      <c r="AE238" s="1059"/>
      <c r="AF238" s="1156">
        <v>42583</v>
      </c>
      <c r="AG238" s="1014">
        <v>0.2</v>
      </c>
      <c r="AI238" s="1043">
        <v>340</v>
      </c>
      <c r="AJ238" s="1026">
        <f t="shared" si="33"/>
        <v>1.0238095238095237</v>
      </c>
      <c r="AK238" s="1046">
        <f t="shared" si="34"/>
        <v>-0.014705882352941176</v>
      </c>
      <c r="AL238" s="1045">
        <f t="shared" si="43"/>
        <v>-5</v>
      </c>
      <c r="AN238" s="1027">
        <v>1.4115</v>
      </c>
      <c r="AO238" s="1028">
        <f t="shared" si="37"/>
        <v>0.5683333333333332</v>
      </c>
      <c r="AP238" s="1034">
        <f t="shared" si="32"/>
        <v>-0.1890896209705986</v>
      </c>
      <c r="AQ238" s="1032">
        <f t="shared" si="36"/>
        <v>-0.2668999999999999</v>
      </c>
    </row>
    <row r="239" spans="26:43" ht="15">
      <c r="Z239" s="1016">
        <f t="shared" si="42"/>
        <v>130</v>
      </c>
      <c r="AA239" s="1009">
        <f t="shared" si="30"/>
        <v>418.42138364779873</v>
      </c>
      <c r="AB239" s="1010">
        <f t="shared" si="31"/>
        <v>2.2144041666666667</v>
      </c>
      <c r="AC239" s="1011"/>
      <c r="AD239" s="1010"/>
      <c r="AE239" s="1059"/>
      <c r="AF239" s="1156">
        <v>42614</v>
      </c>
      <c r="AG239" s="1014">
        <v>0.2</v>
      </c>
      <c r="AI239" s="1043">
        <v>340</v>
      </c>
      <c r="AJ239" s="1026">
        <f t="shared" si="33"/>
        <v>1.0238095238095237</v>
      </c>
      <c r="AK239" s="1046">
        <f t="shared" si="34"/>
        <v>0</v>
      </c>
      <c r="AL239" s="1045">
        <f t="shared" si="43"/>
        <v>0</v>
      </c>
      <c r="AN239" s="1027">
        <v>1.5921</v>
      </c>
      <c r="AO239" s="1028">
        <f t="shared" si="37"/>
        <v>0.769</v>
      </c>
      <c r="AP239" s="1034">
        <f t="shared" si="32"/>
        <v>0.11343508573582067</v>
      </c>
      <c r="AQ239" s="1032">
        <f t="shared" si="36"/>
        <v>0.1806000000000001</v>
      </c>
    </row>
    <row r="240" spans="26:43" ht="15">
      <c r="Z240" s="1016">
        <f t="shared" si="42"/>
        <v>131</v>
      </c>
      <c r="AA240" s="1009">
        <f t="shared" si="30"/>
        <v>418.42138364779873</v>
      </c>
      <c r="AB240" s="1010">
        <f t="shared" si="31"/>
        <v>2.2144041666666667</v>
      </c>
      <c r="AC240" s="1011"/>
      <c r="AD240" s="1010"/>
      <c r="AE240" s="1059"/>
      <c r="AF240" s="1156">
        <v>42644</v>
      </c>
      <c r="AG240" s="1014">
        <v>0.2</v>
      </c>
      <c r="AI240" s="1043">
        <v>323</v>
      </c>
      <c r="AJ240" s="1026">
        <f t="shared" si="33"/>
        <v>0.9226190476190477</v>
      </c>
      <c r="AK240" s="1046">
        <f t="shared" si="34"/>
        <v>-0.05263157894736842</v>
      </c>
      <c r="AL240" s="1045">
        <f t="shared" si="43"/>
        <v>-17</v>
      </c>
      <c r="AN240" s="1027">
        <v>1.5648</v>
      </c>
      <c r="AO240" s="1028">
        <f t="shared" si="37"/>
        <v>0.7386666666666666</v>
      </c>
      <c r="AP240" s="1034">
        <f t="shared" si="32"/>
        <v>-0.017446319018404974</v>
      </c>
      <c r="AQ240" s="1032">
        <f t="shared" si="36"/>
        <v>-0.027300000000000102</v>
      </c>
    </row>
    <row r="241" spans="26:43" ht="15">
      <c r="Z241" s="1016">
        <f t="shared" si="42"/>
        <v>132</v>
      </c>
      <c r="AA241" s="1009">
        <f t="shared" si="30"/>
        <v>418.42138364779873</v>
      </c>
      <c r="AB241" s="1010">
        <f t="shared" si="31"/>
        <v>2.2144041666666667</v>
      </c>
      <c r="AC241" s="1011"/>
      <c r="AD241" s="1010"/>
      <c r="AE241" s="1059"/>
      <c r="AF241" s="1156">
        <v>42675</v>
      </c>
      <c r="AG241" s="1017">
        <v>0</v>
      </c>
      <c r="AI241" s="1043">
        <v>315</v>
      </c>
      <c r="AJ241" s="1026">
        <f t="shared" si="33"/>
        <v>0.875</v>
      </c>
      <c r="AK241" s="1046">
        <f t="shared" si="34"/>
        <v>-0.025396825396825397</v>
      </c>
      <c r="AL241" s="1045">
        <f t="shared" si="43"/>
        <v>-8</v>
      </c>
      <c r="AN241" s="1027">
        <v>1.636</v>
      </c>
      <c r="AO241" s="1028">
        <f t="shared" si="37"/>
        <v>0.8177777777777776</v>
      </c>
      <c r="AP241" s="1034">
        <f t="shared" si="32"/>
        <v>0.04352078239608798</v>
      </c>
      <c r="AQ241" s="1032">
        <f t="shared" si="36"/>
        <v>0.07119999999999993</v>
      </c>
    </row>
    <row r="242" spans="26:43" ht="15">
      <c r="Z242" s="1016">
        <f t="shared" si="42"/>
        <v>133</v>
      </c>
      <c r="AA242" s="1009">
        <f t="shared" si="30"/>
        <v>418.42138364779873</v>
      </c>
      <c r="AB242" s="1010">
        <f t="shared" si="31"/>
        <v>2.2144041666666667</v>
      </c>
      <c r="AC242" s="1011"/>
      <c r="AD242" s="1010"/>
      <c r="AE242" s="1059"/>
      <c r="AF242" s="1156">
        <v>42705</v>
      </c>
      <c r="AG242" s="1017">
        <v>0</v>
      </c>
      <c r="AI242" s="1043"/>
      <c r="AJ242" s="1026">
        <f t="shared" si="33"/>
      </c>
      <c r="AK242" s="1046">
        <f t="shared" si="34"/>
      </c>
      <c r="AL242" s="1045">
        <f t="shared" si="43"/>
        <v>-315</v>
      </c>
      <c r="AN242" s="1027">
        <v>1.7672</v>
      </c>
      <c r="AO242" s="1028">
        <f t="shared" si="37"/>
        <v>0.9635555555555556</v>
      </c>
      <c r="AP242" s="1034">
        <f t="shared" si="32"/>
        <v>0.07424173834314181</v>
      </c>
      <c r="AQ242" s="1032">
        <f t="shared" si="36"/>
        <v>0.1312000000000002</v>
      </c>
    </row>
    <row r="243" spans="25:48" ht="15">
      <c r="Y243" s="1008"/>
      <c r="Z243" s="1016">
        <f t="shared" si="42"/>
        <v>134</v>
      </c>
      <c r="AA243" s="1009">
        <f t="shared" si="30"/>
        <v>418.42138364779873</v>
      </c>
      <c r="AB243" s="1010">
        <f t="shared" si="31"/>
        <v>2.2144041666666667</v>
      </c>
      <c r="AC243" s="1029">
        <f>IF(AI243&gt;0,AVERAGE(AI243:AI254),"")</f>
      </c>
      <c r="AD243" s="1030">
        <f>IF(AN243&gt;0,AVERAGE(AN243:AN254),"")</f>
      </c>
      <c r="AE243" s="1031">
        <f>+AF243</f>
        <v>42736</v>
      </c>
      <c r="AF243" s="1155">
        <v>42736</v>
      </c>
      <c r="AG243" s="1017">
        <v>0</v>
      </c>
      <c r="AH243" s="1008"/>
      <c r="AI243" s="1043"/>
      <c r="AJ243" s="1026">
        <f t="shared" si="33"/>
      </c>
      <c r="AK243" s="1046">
        <f>IF(AI243&gt;0,(AI243-AI230)/AI243,"")</f>
      </c>
      <c r="AL243" s="1045">
        <f>+AI243-AI230</f>
        <v>-456</v>
      </c>
      <c r="AM243" s="1008"/>
      <c r="AN243" s="1027"/>
      <c r="AO243" s="1028">
        <f t="shared" si="37"/>
      </c>
      <c r="AP243" s="1034">
        <f>IF(AN243&gt;0,(AN243-AN230)/AN243,"")</f>
      </c>
      <c r="AQ243" s="1032">
        <f>+AN243-AN230</f>
        <v>-1.3939</v>
      </c>
      <c r="AR243" s="1008"/>
      <c r="AS243" s="1060"/>
      <c r="AT243" s="1060"/>
      <c r="AU243" s="952"/>
      <c r="AV243" s="952"/>
    </row>
    <row r="244" spans="26:48" ht="15">
      <c r="Z244" s="1016">
        <f t="shared" si="42"/>
        <v>135</v>
      </c>
      <c r="AA244" s="1009">
        <f t="shared" si="30"/>
        <v>418.42138364779873</v>
      </c>
      <c r="AB244" s="1010">
        <f t="shared" si="31"/>
        <v>2.2144041666666667</v>
      </c>
      <c r="AC244" s="1011"/>
      <c r="AD244" s="1010"/>
      <c r="AE244" s="1031"/>
      <c r="AF244" s="1155">
        <v>42767</v>
      </c>
      <c r="AG244" s="1017">
        <v>0</v>
      </c>
      <c r="AI244" s="1043"/>
      <c r="AJ244" s="1026">
        <f t="shared" si="33"/>
      </c>
      <c r="AK244" s="1046">
        <f aca="true" t="shared" si="44" ref="AK244:AK254">IF(AI244&gt;0,(AI244-AI243)/AI244,"")</f>
      </c>
      <c r="AL244" s="1045">
        <f aca="true" t="shared" si="45" ref="AL244:AL254">+AI244-AI243</f>
        <v>0</v>
      </c>
      <c r="AN244" s="1027"/>
      <c r="AO244" s="1028">
        <f t="shared" si="37"/>
      </c>
      <c r="AP244" s="1034">
        <f aca="true" t="shared" si="46" ref="AP244:AP254">IF(AN244&gt;0,(AN244-AN243)/AN244,"")</f>
      </c>
      <c r="AQ244" s="1032">
        <f aca="true" t="shared" si="47" ref="AQ244:AQ254">+AN244-AN243</f>
        <v>0</v>
      </c>
      <c r="AS244" s="1060"/>
      <c r="AT244" s="1060"/>
      <c r="AU244" s="952"/>
      <c r="AV244" s="952"/>
    </row>
    <row r="245" spans="26:48" ht="15">
      <c r="Z245" s="1016">
        <f t="shared" si="42"/>
        <v>136</v>
      </c>
      <c r="AA245" s="1009">
        <f t="shared" si="30"/>
        <v>418.42138364779873</v>
      </c>
      <c r="AB245" s="1010">
        <f t="shared" si="31"/>
        <v>2.2144041666666667</v>
      </c>
      <c r="AC245" s="1011"/>
      <c r="AD245" s="1010"/>
      <c r="AE245" s="1031"/>
      <c r="AF245" s="1155">
        <v>42795</v>
      </c>
      <c r="AG245" s="1017">
        <v>0</v>
      </c>
      <c r="AI245" s="1043"/>
      <c r="AJ245" s="1026">
        <f t="shared" si="33"/>
      </c>
      <c r="AK245" s="1046">
        <f t="shared" si="44"/>
      </c>
      <c r="AL245" s="1045">
        <f t="shared" si="45"/>
        <v>0</v>
      </c>
      <c r="AN245" s="1027"/>
      <c r="AO245" s="1028">
        <f t="shared" si="37"/>
      </c>
      <c r="AP245" s="1034">
        <f t="shared" si="46"/>
      </c>
      <c r="AQ245" s="1032">
        <f t="shared" si="47"/>
        <v>0</v>
      </c>
      <c r="AS245" s="1060"/>
      <c r="AT245" s="1060"/>
      <c r="AU245" s="952"/>
      <c r="AV245" s="952"/>
    </row>
    <row r="246" spans="26:48" ht="15">
      <c r="Z246" s="1016">
        <f t="shared" si="42"/>
        <v>137</v>
      </c>
      <c r="AA246" s="1009">
        <f t="shared" si="30"/>
        <v>418.42138364779873</v>
      </c>
      <c r="AB246" s="1010">
        <f t="shared" si="31"/>
        <v>2.2144041666666667</v>
      </c>
      <c r="AC246" s="1011"/>
      <c r="AD246" s="1010"/>
      <c r="AE246" s="1031"/>
      <c r="AF246" s="1155">
        <v>42826</v>
      </c>
      <c r="AG246" s="1017">
        <v>0</v>
      </c>
      <c r="AI246" s="1043"/>
      <c r="AJ246" s="1026">
        <f t="shared" si="33"/>
      </c>
      <c r="AK246" s="1046">
        <f t="shared" si="44"/>
      </c>
      <c r="AL246" s="1045">
        <f t="shared" si="45"/>
        <v>0</v>
      </c>
      <c r="AN246" s="1027"/>
      <c r="AO246" s="1028">
        <f t="shared" si="37"/>
      </c>
      <c r="AP246" s="1034">
        <f t="shared" si="46"/>
      </c>
      <c r="AQ246" s="1032">
        <f t="shared" si="47"/>
        <v>0</v>
      </c>
      <c r="AS246" s="1060"/>
      <c r="AT246" s="1060"/>
      <c r="AU246" s="952"/>
      <c r="AV246" s="952"/>
    </row>
    <row r="247" spans="26:48" ht="15">
      <c r="Z247" s="1016">
        <f t="shared" si="42"/>
        <v>138</v>
      </c>
      <c r="AA247" s="1009">
        <f t="shared" si="30"/>
        <v>418.42138364779873</v>
      </c>
      <c r="AB247" s="1010">
        <f t="shared" si="31"/>
        <v>2.2144041666666667</v>
      </c>
      <c r="AC247" s="1011"/>
      <c r="AD247" s="1010"/>
      <c r="AE247" s="1031"/>
      <c r="AF247" s="1155">
        <v>42856</v>
      </c>
      <c r="AG247" s="1014">
        <v>0.2</v>
      </c>
      <c r="AI247" s="1043"/>
      <c r="AJ247" s="1026">
        <f t="shared" si="33"/>
      </c>
      <c r="AK247" s="1046">
        <f t="shared" si="44"/>
      </c>
      <c r="AL247" s="1045">
        <f t="shared" si="45"/>
        <v>0</v>
      </c>
      <c r="AN247" s="1027"/>
      <c r="AO247" s="1028">
        <f t="shared" si="37"/>
      </c>
      <c r="AP247" s="1034">
        <f t="shared" si="46"/>
      </c>
      <c r="AQ247" s="1032">
        <f t="shared" si="47"/>
        <v>0</v>
      </c>
      <c r="AS247" s="1060"/>
      <c r="AT247" s="1060"/>
      <c r="AU247" s="952"/>
      <c r="AV247" s="952"/>
    </row>
    <row r="248" spans="26:48" ht="15">
      <c r="Z248" s="1016">
        <f t="shared" si="42"/>
        <v>139</v>
      </c>
      <c r="AA248" s="1009">
        <f t="shared" si="30"/>
        <v>418.42138364779873</v>
      </c>
      <c r="AB248" s="1010">
        <f t="shared" si="31"/>
        <v>2.2144041666666667</v>
      </c>
      <c r="AC248" s="1011"/>
      <c r="AD248" s="1010"/>
      <c r="AE248" s="1031"/>
      <c r="AF248" s="1155">
        <v>42887</v>
      </c>
      <c r="AG248" s="1014">
        <v>0.2</v>
      </c>
      <c r="AI248" s="1043"/>
      <c r="AJ248" s="1026">
        <f t="shared" si="33"/>
      </c>
      <c r="AK248" s="1046">
        <f t="shared" si="44"/>
      </c>
      <c r="AL248" s="1045">
        <f t="shared" si="45"/>
        <v>0</v>
      </c>
      <c r="AN248" s="1027"/>
      <c r="AO248" s="1028">
        <f t="shared" si="37"/>
      </c>
      <c r="AP248" s="1034">
        <f t="shared" si="46"/>
      </c>
      <c r="AQ248" s="1032">
        <f t="shared" si="47"/>
        <v>0</v>
      </c>
      <c r="AS248" s="1060"/>
      <c r="AT248" s="1060"/>
      <c r="AU248" s="952"/>
      <c r="AV248" s="952"/>
    </row>
    <row r="249" spans="26:48" ht="15">
      <c r="Z249" s="1016">
        <f t="shared" si="42"/>
        <v>140</v>
      </c>
      <c r="AA249" s="1009">
        <f t="shared" si="30"/>
        <v>418.42138364779873</v>
      </c>
      <c r="AB249" s="1010">
        <f t="shared" si="31"/>
        <v>2.2144041666666667</v>
      </c>
      <c r="AC249" s="1011"/>
      <c r="AD249" s="1010"/>
      <c r="AE249" s="1040">
        <f>+AF249</f>
        <v>42917</v>
      </c>
      <c r="AF249" s="1155">
        <v>42917</v>
      </c>
      <c r="AG249" s="1014">
        <v>0.2</v>
      </c>
      <c r="AI249" s="1043"/>
      <c r="AJ249" s="1026">
        <f t="shared" si="33"/>
      </c>
      <c r="AK249" s="1046">
        <f t="shared" si="44"/>
      </c>
      <c r="AL249" s="1045">
        <f t="shared" si="45"/>
        <v>0</v>
      </c>
      <c r="AN249" s="1027"/>
      <c r="AO249" s="1028">
        <f t="shared" si="37"/>
      </c>
      <c r="AP249" s="1034">
        <f t="shared" si="46"/>
      </c>
      <c r="AQ249" s="1032">
        <f t="shared" si="47"/>
        <v>0</v>
      </c>
      <c r="AS249" s="1060"/>
      <c r="AT249" s="1060"/>
      <c r="AU249" s="952"/>
      <c r="AV249" s="952"/>
    </row>
    <row r="250" spans="26:48" ht="15">
      <c r="Z250" s="1016">
        <f t="shared" si="42"/>
        <v>141</v>
      </c>
      <c r="AA250" s="1009">
        <f t="shared" si="30"/>
        <v>418.42138364779873</v>
      </c>
      <c r="AB250" s="1010">
        <f t="shared" si="31"/>
        <v>2.2144041666666667</v>
      </c>
      <c r="AC250" s="1011"/>
      <c r="AD250" s="1010"/>
      <c r="AE250" s="1031"/>
      <c r="AF250" s="1155">
        <v>42948</v>
      </c>
      <c r="AG250" s="1014">
        <v>0.2</v>
      </c>
      <c r="AI250" s="1043"/>
      <c r="AJ250" s="1026">
        <f t="shared" si="33"/>
      </c>
      <c r="AK250" s="1046">
        <f t="shared" si="44"/>
      </c>
      <c r="AL250" s="1045">
        <f t="shared" si="45"/>
        <v>0</v>
      </c>
      <c r="AN250" s="1027"/>
      <c r="AO250" s="1028">
        <f t="shared" si="37"/>
      </c>
      <c r="AP250" s="1034">
        <f t="shared" si="46"/>
      </c>
      <c r="AQ250" s="1032">
        <f t="shared" si="47"/>
        <v>0</v>
      </c>
      <c r="AS250" s="1060"/>
      <c r="AT250" s="1060"/>
      <c r="AU250" s="952"/>
      <c r="AV250" s="952"/>
    </row>
    <row r="251" spans="26:48" ht="15">
      <c r="Z251" s="1016">
        <f t="shared" si="42"/>
        <v>142</v>
      </c>
      <c r="AA251" s="1009">
        <f t="shared" si="30"/>
        <v>418.42138364779873</v>
      </c>
      <c r="AB251" s="1010">
        <f t="shared" si="31"/>
        <v>2.2144041666666667</v>
      </c>
      <c r="AC251" s="1011"/>
      <c r="AD251" s="1010"/>
      <c r="AE251" s="1031"/>
      <c r="AF251" s="1155">
        <v>42979</v>
      </c>
      <c r="AG251" s="1014">
        <v>0.2</v>
      </c>
      <c r="AI251" s="1043"/>
      <c r="AJ251" s="1026">
        <f t="shared" si="33"/>
      </c>
      <c r="AK251" s="1046">
        <f t="shared" si="44"/>
      </c>
      <c r="AL251" s="1045">
        <f t="shared" si="45"/>
        <v>0</v>
      </c>
      <c r="AN251" s="1027"/>
      <c r="AO251" s="1028">
        <f t="shared" si="37"/>
      </c>
      <c r="AP251" s="1034">
        <f t="shared" si="46"/>
      </c>
      <c r="AQ251" s="1032">
        <f t="shared" si="47"/>
        <v>0</v>
      </c>
      <c r="AS251" s="1060"/>
      <c r="AT251" s="1060"/>
      <c r="AU251" s="952"/>
      <c r="AV251" s="952"/>
    </row>
    <row r="252" spans="26:48" ht="15">
      <c r="Z252" s="1016">
        <f t="shared" si="42"/>
        <v>143</v>
      </c>
      <c r="AA252" s="1009">
        <f t="shared" si="30"/>
        <v>418.42138364779873</v>
      </c>
      <c r="AB252" s="1010">
        <f t="shared" si="31"/>
        <v>2.2144041666666667</v>
      </c>
      <c r="AC252" s="1011"/>
      <c r="AD252" s="1010"/>
      <c r="AE252" s="1031"/>
      <c r="AF252" s="1155">
        <v>43009</v>
      </c>
      <c r="AG252" s="1014">
        <v>0.2</v>
      </c>
      <c r="AI252" s="1043"/>
      <c r="AJ252" s="1026">
        <f t="shared" si="33"/>
      </c>
      <c r="AK252" s="1046">
        <f t="shared" si="44"/>
      </c>
      <c r="AL252" s="1045">
        <f t="shared" si="45"/>
        <v>0</v>
      </c>
      <c r="AN252" s="1027"/>
      <c r="AO252" s="1028">
        <f t="shared" si="37"/>
      </c>
      <c r="AP252" s="1034">
        <f t="shared" si="46"/>
      </c>
      <c r="AQ252" s="1032">
        <f t="shared" si="47"/>
        <v>0</v>
      </c>
      <c r="AS252" s="1060"/>
      <c r="AT252" s="1060"/>
      <c r="AU252" s="952"/>
      <c r="AV252" s="952"/>
    </row>
    <row r="253" spans="26:48" ht="15">
      <c r="Z253" s="1016">
        <f t="shared" si="42"/>
        <v>144</v>
      </c>
      <c r="AA253" s="1009">
        <f t="shared" si="30"/>
        <v>418.42138364779873</v>
      </c>
      <c r="AB253" s="1010">
        <f t="shared" si="31"/>
        <v>2.2144041666666667</v>
      </c>
      <c r="AC253" s="1011"/>
      <c r="AD253" s="1010"/>
      <c r="AE253" s="1031"/>
      <c r="AF253" s="1155">
        <v>43040</v>
      </c>
      <c r="AG253" s="1017">
        <v>0</v>
      </c>
      <c r="AI253" s="1043"/>
      <c r="AJ253" s="1026">
        <f t="shared" si="33"/>
      </c>
      <c r="AK253" s="1046">
        <f t="shared" si="44"/>
      </c>
      <c r="AL253" s="1045">
        <f t="shared" si="45"/>
        <v>0</v>
      </c>
      <c r="AN253" s="1027"/>
      <c r="AO253" s="1028">
        <f t="shared" si="37"/>
      </c>
      <c r="AP253" s="1034">
        <f t="shared" si="46"/>
      </c>
      <c r="AQ253" s="1032">
        <f t="shared" si="47"/>
        <v>0</v>
      </c>
      <c r="AS253" s="1060"/>
      <c r="AT253" s="1060"/>
      <c r="AU253" s="952"/>
      <c r="AV253" s="952"/>
    </row>
    <row r="254" spans="26:48" ht="15">
      <c r="Z254" s="1016">
        <f t="shared" si="42"/>
        <v>145</v>
      </c>
      <c r="AA254" s="1009">
        <f t="shared" si="30"/>
        <v>418.42138364779873</v>
      </c>
      <c r="AB254" s="1010">
        <f t="shared" si="31"/>
        <v>2.2144041666666667</v>
      </c>
      <c r="AC254" s="1011"/>
      <c r="AD254" s="1010"/>
      <c r="AE254" s="1031"/>
      <c r="AF254" s="1155">
        <v>43070</v>
      </c>
      <c r="AG254" s="1017">
        <v>0</v>
      </c>
      <c r="AI254" s="1043"/>
      <c r="AJ254" s="1026">
        <f t="shared" si="33"/>
      </c>
      <c r="AK254" s="1046">
        <f t="shared" si="44"/>
      </c>
      <c r="AL254" s="1045">
        <f t="shared" si="45"/>
        <v>0</v>
      </c>
      <c r="AN254" s="1027"/>
      <c r="AO254" s="1028">
        <f t="shared" si="37"/>
      </c>
      <c r="AP254" s="1034">
        <f t="shared" si="46"/>
      </c>
      <c r="AQ254" s="1032">
        <f t="shared" si="47"/>
        <v>0</v>
      </c>
      <c r="AS254" s="1060"/>
      <c r="AT254" s="1060"/>
      <c r="AU254" s="952"/>
      <c r="AV254" s="952"/>
    </row>
    <row r="255" spans="25:48" ht="15">
      <c r="Y255" s="1008"/>
      <c r="Z255" s="1016">
        <f t="shared" si="42"/>
        <v>146</v>
      </c>
      <c r="AA255" s="1009">
        <f t="shared" si="30"/>
        <v>418.42138364779873</v>
      </c>
      <c r="AB255" s="1010">
        <f t="shared" si="31"/>
        <v>2.2144041666666667</v>
      </c>
      <c r="AC255" s="1029">
        <f>IF(AI255&gt;0,AVERAGE(AI255:AI266),"")</f>
      </c>
      <c r="AD255" s="1030">
        <f>IF(AN255&gt;0,AVERAGE(AN255:AN266),"")</f>
      </c>
      <c r="AE255" s="1059">
        <f>+AF255</f>
        <v>43101</v>
      </c>
      <c r="AF255" s="1157">
        <v>43101</v>
      </c>
      <c r="AG255" s="1017">
        <v>0</v>
      </c>
      <c r="AH255" s="1008"/>
      <c r="AI255" s="1043"/>
      <c r="AJ255" s="1026">
        <f t="shared" si="33"/>
      </c>
      <c r="AK255" s="1046">
        <f>IF(AI255&gt;0,(AI255-AI242)/AI255,"")</f>
      </c>
      <c r="AL255" s="1045">
        <f>+AI255-AI242</f>
        <v>0</v>
      </c>
      <c r="AM255" s="1008"/>
      <c r="AN255" s="1027"/>
      <c r="AO255" s="1028">
        <f t="shared" si="37"/>
      </c>
      <c r="AP255" s="1034">
        <f>IF(AN255&gt;0,(AN255-AN242)/AN255,"")</f>
      </c>
      <c r="AQ255" s="1032">
        <f>+AN255-AN242</f>
        <v>-1.7672</v>
      </c>
      <c r="AR255" s="1008"/>
      <c r="AS255" s="1060"/>
      <c r="AT255" s="1060"/>
      <c r="AU255" s="952"/>
      <c r="AV255" s="952"/>
    </row>
    <row r="256" spans="26:48" ht="15">
      <c r="Z256" s="1016">
        <f t="shared" si="42"/>
        <v>147</v>
      </c>
      <c r="AA256" s="1009">
        <f t="shared" si="30"/>
        <v>418.42138364779873</v>
      </c>
      <c r="AB256" s="1010">
        <f t="shared" si="31"/>
        <v>2.2144041666666667</v>
      </c>
      <c r="AC256" s="1011"/>
      <c r="AD256" s="1010"/>
      <c r="AE256" s="1059"/>
      <c r="AF256" s="1157">
        <v>43132</v>
      </c>
      <c r="AG256" s="1017">
        <v>0</v>
      </c>
      <c r="AI256" s="1043"/>
      <c r="AJ256" s="1026">
        <f t="shared" si="33"/>
      </c>
      <c r="AK256" s="1046">
        <f aca="true" t="shared" si="48" ref="AK256:AK266">IF(AI256&gt;0,(AI256-AI255)/AI256,"")</f>
      </c>
      <c r="AL256" s="1045">
        <f aca="true" t="shared" si="49" ref="AL256:AL266">+AI256-AI255</f>
        <v>0</v>
      </c>
      <c r="AN256" s="1027"/>
      <c r="AO256" s="1028">
        <f t="shared" si="37"/>
      </c>
      <c r="AP256" s="1034">
        <f aca="true" t="shared" si="50" ref="AP256:AP266">IF(AN256&gt;0,(AN256-AN255)/AN256,"")</f>
      </c>
      <c r="AQ256" s="1032">
        <f aca="true" t="shared" si="51" ref="AQ256:AQ266">+AN256-AN255</f>
        <v>0</v>
      </c>
      <c r="AS256" s="1060"/>
      <c r="AT256" s="1060"/>
      <c r="AU256" s="952"/>
      <c r="AV256" s="952"/>
    </row>
    <row r="257" spans="26:48" ht="15">
      <c r="Z257" s="1016">
        <f t="shared" si="42"/>
        <v>148</v>
      </c>
      <c r="AA257" s="1009">
        <f t="shared" si="30"/>
        <v>418.42138364779873</v>
      </c>
      <c r="AB257" s="1010">
        <f t="shared" si="31"/>
        <v>2.2144041666666667</v>
      </c>
      <c r="AC257" s="1011"/>
      <c r="AD257" s="1010"/>
      <c r="AE257" s="1059"/>
      <c r="AF257" s="1157">
        <v>43160</v>
      </c>
      <c r="AG257" s="1017">
        <v>0</v>
      </c>
      <c r="AI257" s="1043"/>
      <c r="AJ257" s="1026">
        <f t="shared" si="33"/>
      </c>
      <c r="AK257" s="1046">
        <f t="shared" si="48"/>
      </c>
      <c r="AL257" s="1045">
        <f t="shared" si="49"/>
        <v>0</v>
      </c>
      <c r="AN257" s="1027"/>
      <c r="AO257" s="1028">
        <f t="shared" si="37"/>
      </c>
      <c r="AP257" s="1034">
        <f t="shared" si="50"/>
      </c>
      <c r="AQ257" s="1032">
        <f t="shared" si="51"/>
        <v>0</v>
      </c>
      <c r="AS257" s="1060"/>
      <c r="AT257" s="1060"/>
      <c r="AU257" s="952"/>
      <c r="AV257" s="952"/>
    </row>
    <row r="258" spans="26:48" ht="15">
      <c r="Z258" s="1016">
        <f t="shared" si="42"/>
        <v>149</v>
      </c>
      <c r="AA258" s="1009">
        <f t="shared" si="30"/>
        <v>418.42138364779873</v>
      </c>
      <c r="AB258" s="1010">
        <f t="shared" si="31"/>
        <v>2.2144041666666667</v>
      </c>
      <c r="AC258" s="1011"/>
      <c r="AD258" s="1010"/>
      <c r="AE258" s="1059"/>
      <c r="AF258" s="1157">
        <v>43191</v>
      </c>
      <c r="AG258" s="1017">
        <v>0</v>
      </c>
      <c r="AI258" s="1043"/>
      <c r="AJ258" s="1026">
        <f t="shared" si="33"/>
      </c>
      <c r="AK258" s="1046">
        <f t="shared" si="48"/>
      </c>
      <c r="AL258" s="1045">
        <f t="shared" si="49"/>
        <v>0</v>
      </c>
      <c r="AN258" s="1027"/>
      <c r="AO258" s="1028">
        <f t="shared" si="37"/>
      </c>
      <c r="AP258" s="1034">
        <f t="shared" si="50"/>
      </c>
      <c r="AQ258" s="1032">
        <f t="shared" si="51"/>
        <v>0</v>
      </c>
      <c r="AS258" s="1060"/>
      <c r="AT258" s="1060"/>
      <c r="AU258" s="952"/>
      <c r="AV258" s="952"/>
    </row>
    <row r="259" spans="26:43" ht="15">
      <c r="Z259" s="1016">
        <f t="shared" si="42"/>
        <v>150</v>
      </c>
      <c r="AA259" s="1009">
        <f t="shared" si="30"/>
        <v>418.42138364779873</v>
      </c>
      <c r="AB259" s="1010">
        <f t="shared" si="31"/>
        <v>2.2144041666666667</v>
      </c>
      <c r="AC259" s="1011"/>
      <c r="AD259" s="1010"/>
      <c r="AE259" s="1059"/>
      <c r="AF259" s="1157">
        <v>43221</v>
      </c>
      <c r="AG259" s="1014">
        <v>0.2</v>
      </c>
      <c r="AI259" s="1043"/>
      <c r="AJ259" s="1026">
        <f t="shared" si="33"/>
      </c>
      <c r="AK259" s="1046">
        <f t="shared" si="48"/>
      </c>
      <c r="AL259" s="1045">
        <f t="shared" si="49"/>
        <v>0</v>
      </c>
      <c r="AN259" s="1027"/>
      <c r="AO259" s="1028">
        <f t="shared" si="37"/>
      </c>
      <c r="AP259" s="1034">
        <f t="shared" si="50"/>
      </c>
      <c r="AQ259" s="1032">
        <f t="shared" si="51"/>
        <v>0</v>
      </c>
    </row>
    <row r="260" spans="26:43" ht="15">
      <c r="Z260" s="1016">
        <f t="shared" si="42"/>
        <v>151</v>
      </c>
      <c r="AA260" s="1009">
        <f t="shared" si="30"/>
        <v>418.42138364779873</v>
      </c>
      <c r="AB260" s="1010">
        <f t="shared" si="31"/>
        <v>2.2144041666666667</v>
      </c>
      <c r="AC260" s="1011"/>
      <c r="AD260" s="1010"/>
      <c r="AE260" s="1059"/>
      <c r="AF260" s="1157">
        <v>43252</v>
      </c>
      <c r="AG260" s="1014">
        <v>0.2</v>
      </c>
      <c r="AI260" s="1043"/>
      <c r="AJ260" s="1026">
        <f t="shared" si="33"/>
      </c>
      <c r="AK260" s="1046">
        <f t="shared" si="48"/>
      </c>
      <c r="AL260" s="1045">
        <f t="shared" si="49"/>
        <v>0</v>
      </c>
      <c r="AN260" s="1027"/>
      <c r="AO260" s="1028">
        <f t="shared" si="37"/>
      </c>
      <c r="AP260" s="1034">
        <f t="shared" si="50"/>
      </c>
      <c r="AQ260" s="1032">
        <f t="shared" si="51"/>
        <v>0</v>
      </c>
    </row>
    <row r="261" spans="26:43" ht="15">
      <c r="Z261" s="1016">
        <f t="shared" si="42"/>
        <v>152</v>
      </c>
      <c r="AA261" s="1009">
        <f t="shared" si="30"/>
        <v>418.42138364779873</v>
      </c>
      <c r="AB261" s="1010">
        <f t="shared" si="31"/>
        <v>2.2144041666666667</v>
      </c>
      <c r="AC261" s="1011"/>
      <c r="AD261" s="1010"/>
      <c r="AE261" s="1050">
        <f>+AF261</f>
        <v>43282</v>
      </c>
      <c r="AF261" s="1157">
        <v>43282</v>
      </c>
      <c r="AG261" s="1014">
        <v>0.2</v>
      </c>
      <c r="AI261" s="1043"/>
      <c r="AJ261" s="1026">
        <f t="shared" si="33"/>
      </c>
      <c r="AK261" s="1046">
        <f t="shared" si="48"/>
      </c>
      <c r="AL261" s="1045">
        <f t="shared" si="49"/>
        <v>0</v>
      </c>
      <c r="AN261" s="1027"/>
      <c r="AO261" s="1028">
        <f t="shared" si="37"/>
      </c>
      <c r="AP261" s="1034">
        <f t="shared" si="50"/>
      </c>
      <c r="AQ261" s="1032">
        <f t="shared" si="51"/>
        <v>0</v>
      </c>
    </row>
    <row r="262" spans="26:43" ht="15">
      <c r="Z262" s="1016">
        <f t="shared" si="42"/>
        <v>153</v>
      </c>
      <c r="AA262" s="1009">
        <f t="shared" si="30"/>
        <v>418.42138364779873</v>
      </c>
      <c r="AB262" s="1010">
        <f t="shared" si="31"/>
        <v>2.2144041666666667</v>
      </c>
      <c r="AC262" s="1011"/>
      <c r="AD262" s="1010"/>
      <c r="AE262" s="1059"/>
      <c r="AF262" s="1157">
        <v>43313</v>
      </c>
      <c r="AG262" s="1014">
        <v>0.2</v>
      </c>
      <c r="AI262" s="1043"/>
      <c r="AJ262" s="1026">
        <f t="shared" si="33"/>
      </c>
      <c r="AK262" s="1046">
        <f t="shared" si="48"/>
      </c>
      <c r="AL262" s="1045">
        <f t="shared" si="49"/>
        <v>0</v>
      </c>
      <c r="AN262" s="1027"/>
      <c r="AO262" s="1028">
        <f t="shared" si="37"/>
      </c>
      <c r="AP262" s="1034">
        <f t="shared" si="50"/>
      </c>
      <c r="AQ262" s="1032">
        <f t="shared" si="51"/>
        <v>0</v>
      </c>
    </row>
    <row r="263" spans="26:43" ht="15">
      <c r="Z263" s="1016">
        <f t="shared" si="42"/>
        <v>154</v>
      </c>
      <c r="AA263" s="1009">
        <f t="shared" si="30"/>
        <v>418.42138364779873</v>
      </c>
      <c r="AB263" s="1010">
        <f t="shared" si="31"/>
        <v>2.2144041666666667</v>
      </c>
      <c r="AC263" s="1011"/>
      <c r="AD263" s="1010"/>
      <c r="AE263" s="1059"/>
      <c r="AF263" s="1157">
        <v>43344</v>
      </c>
      <c r="AG263" s="1014">
        <v>0.2</v>
      </c>
      <c r="AI263" s="1043"/>
      <c r="AJ263" s="1026">
        <f t="shared" si="33"/>
      </c>
      <c r="AK263" s="1046">
        <f t="shared" si="48"/>
      </c>
      <c r="AL263" s="1045">
        <f t="shared" si="49"/>
        <v>0</v>
      </c>
      <c r="AN263" s="1027"/>
      <c r="AO263" s="1028">
        <f t="shared" si="37"/>
      </c>
      <c r="AP263" s="1034">
        <f t="shared" si="50"/>
      </c>
      <c r="AQ263" s="1032">
        <f t="shared" si="51"/>
        <v>0</v>
      </c>
    </row>
    <row r="264" spans="26:43" ht="15">
      <c r="Z264" s="1016">
        <f t="shared" si="42"/>
        <v>155</v>
      </c>
      <c r="AA264" s="1009">
        <f aca="true" t="shared" si="52" ref="AA264:AA278">AVERAGE(AI$83:AI$242)</f>
        <v>418.42138364779873</v>
      </c>
      <c r="AB264" s="1010">
        <f aca="true" t="shared" si="53" ref="AB264:AB278">AVERAGE(AN$75:AN$242)</f>
        <v>2.2144041666666667</v>
      </c>
      <c r="AC264" s="1011"/>
      <c r="AD264" s="1010"/>
      <c r="AE264" s="1059"/>
      <c r="AF264" s="1157">
        <v>43374</v>
      </c>
      <c r="AG264" s="1014">
        <v>0.2</v>
      </c>
      <c r="AI264" s="1043"/>
      <c r="AJ264" s="1026">
        <f t="shared" si="33"/>
      </c>
      <c r="AK264" s="1046">
        <f t="shared" si="48"/>
      </c>
      <c r="AL264" s="1045">
        <f t="shared" si="49"/>
        <v>0</v>
      </c>
      <c r="AN264" s="1027"/>
      <c r="AO264" s="1028">
        <f t="shared" si="37"/>
      </c>
      <c r="AP264" s="1034">
        <f t="shared" si="50"/>
      </c>
      <c r="AQ264" s="1032">
        <f t="shared" si="51"/>
        <v>0</v>
      </c>
    </row>
    <row r="265" spans="26:43" ht="15">
      <c r="Z265" s="1016">
        <f t="shared" si="42"/>
        <v>156</v>
      </c>
      <c r="AA265" s="1009">
        <f t="shared" si="52"/>
        <v>418.42138364779873</v>
      </c>
      <c r="AB265" s="1010">
        <f t="shared" si="53"/>
        <v>2.2144041666666667</v>
      </c>
      <c r="AC265" s="1011"/>
      <c r="AD265" s="1010"/>
      <c r="AE265" s="1059"/>
      <c r="AF265" s="1157">
        <v>43405</v>
      </c>
      <c r="AG265" s="1017">
        <v>0</v>
      </c>
      <c r="AI265" s="1043"/>
      <c r="AJ265" s="1026">
        <f t="shared" si="33"/>
      </c>
      <c r="AK265" s="1046">
        <f t="shared" si="48"/>
      </c>
      <c r="AL265" s="1045">
        <f t="shared" si="49"/>
        <v>0</v>
      </c>
      <c r="AN265" s="1027"/>
      <c r="AO265" s="1028">
        <f t="shared" si="37"/>
      </c>
      <c r="AP265" s="1034">
        <f t="shared" si="50"/>
      </c>
      <c r="AQ265" s="1032">
        <f t="shared" si="51"/>
        <v>0</v>
      </c>
    </row>
    <row r="266" spans="26:43" ht="15">
      <c r="Z266" s="1016">
        <f t="shared" si="42"/>
        <v>157</v>
      </c>
      <c r="AA266" s="1009">
        <f t="shared" si="52"/>
        <v>418.42138364779873</v>
      </c>
      <c r="AB266" s="1010">
        <f t="shared" si="53"/>
        <v>2.2144041666666667</v>
      </c>
      <c r="AC266" s="1011"/>
      <c r="AD266" s="1010"/>
      <c r="AE266" s="1059"/>
      <c r="AF266" s="1157">
        <v>43435</v>
      </c>
      <c r="AG266" s="1017">
        <v>0</v>
      </c>
      <c r="AI266" s="1043"/>
      <c r="AJ266" s="1026">
        <f t="shared" si="33"/>
      </c>
      <c r="AK266" s="1046">
        <f t="shared" si="48"/>
      </c>
      <c r="AL266" s="1045">
        <f t="shared" si="49"/>
        <v>0</v>
      </c>
      <c r="AN266" s="1027"/>
      <c r="AO266" s="1028">
        <f t="shared" si="37"/>
      </c>
      <c r="AP266" s="1034">
        <f t="shared" si="50"/>
      </c>
      <c r="AQ266" s="1032">
        <f t="shared" si="51"/>
        <v>0</v>
      </c>
    </row>
    <row r="267" spans="25:44" ht="15">
      <c r="Y267" s="1008"/>
      <c r="Z267" s="1016">
        <f t="shared" si="42"/>
        <v>158</v>
      </c>
      <c r="AA267" s="1009">
        <f t="shared" si="52"/>
        <v>418.42138364779873</v>
      </c>
      <c r="AB267" s="1010">
        <f t="shared" si="53"/>
        <v>2.2144041666666667</v>
      </c>
      <c r="AC267" s="1029">
        <f>IF(AI267&gt;0,AVERAGE(AI267:AI278),"")</f>
      </c>
      <c r="AD267" s="1030">
        <f>IF(AN267&gt;0,AVERAGE(AN267:AN278),"")</f>
      </c>
      <c r="AE267" s="1031">
        <f>+AF267</f>
        <v>43466</v>
      </c>
      <c r="AF267" s="1155">
        <v>43466</v>
      </c>
      <c r="AG267" s="1017">
        <v>0</v>
      </c>
      <c r="AH267" s="1008"/>
      <c r="AI267" s="1043"/>
      <c r="AJ267" s="1026">
        <f t="shared" si="33"/>
      </c>
      <c r="AK267" s="1046">
        <f>IF(AI267&gt;0,(AI267-AI254)/AI267,"")</f>
      </c>
      <c r="AL267" s="1045">
        <f>+AI267-AI254</f>
        <v>0</v>
      </c>
      <c r="AM267" s="1008"/>
      <c r="AN267" s="1027"/>
      <c r="AO267" s="1028">
        <f t="shared" si="37"/>
      </c>
      <c r="AP267" s="1034">
        <f>IF(AN267&gt;0,(AN267-AN254)/AN267,"")</f>
      </c>
      <c r="AQ267" s="1032">
        <f>+AN267-AN254</f>
        <v>0</v>
      </c>
      <c r="AR267" s="1008"/>
    </row>
    <row r="268" spans="26:43" ht="15">
      <c r="Z268" s="1016">
        <f t="shared" si="42"/>
        <v>159</v>
      </c>
      <c r="AA268" s="1009">
        <f t="shared" si="52"/>
        <v>418.42138364779873</v>
      </c>
      <c r="AB268" s="1010">
        <f t="shared" si="53"/>
        <v>2.2144041666666667</v>
      </c>
      <c r="AC268" s="1011"/>
      <c r="AD268" s="1010"/>
      <c r="AE268" s="1031"/>
      <c r="AF268" s="1155">
        <v>43497</v>
      </c>
      <c r="AG268" s="1017">
        <v>0</v>
      </c>
      <c r="AI268" s="1043"/>
      <c r="AJ268" s="1026">
        <f t="shared" si="33"/>
      </c>
      <c r="AK268" s="1046">
        <f aca="true" t="shared" si="54" ref="AK268:AK278">IF(AI268&gt;0,(AI268-AI267)/AI268,"")</f>
      </c>
      <c r="AL268" s="1045">
        <f aca="true" t="shared" si="55" ref="AL268:AL278">+AI268-AI267</f>
        <v>0</v>
      </c>
      <c r="AN268" s="1027"/>
      <c r="AO268" s="1028">
        <f t="shared" si="37"/>
      </c>
      <c r="AP268" s="1034">
        <f aca="true" t="shared" si="56" ref="AP268:AP278">IF(AN268&gt;0,(AN268-AN267)/AN268,"")</f>
      </c>
      <c r="AQ268" s="1032">
        <f aca="true" t="shared" si="57" ref="AQ268:AQ278">+AN268-AN267</f>
        <v>0</v>
      </c>
    </row>
    <row r="269" spans="26:43" ht="15">
      <c r="Z269" s="1016">
        <f t="shared" si="42"/>
        <v>160</v>
      </c>
      <c r="AA269" s="1009">
        <f t="shared" si="52"/>
        <v>418.42138364779873</v>
      </c>
      <c r="AB269" s="1010">
        <f t="shared" si="53"/>
        <v>2.2144041666666667</v>
      </c>
      <c r="AC269" s="1011"/>
      <c r="AD269" s="1010"/>
      <c r="AE269" s="1031"/>
      <c r="AF269" s="1155">
        <v>43525</v>
      </c>
      <c r="AG269" s="1017">
        <v>0</v>
      </c>
      <c r="AI269" s="1043"/>
      <c r="AJ269" s="1026">
        <f t="shared" si="33"/>
      </c>
      <c r="AK269" s="1046">
        <f t="shared" si="54"/>
      </c>
      <c r="AL269" s="1045">
        <f t="shared" si="55"/>
        <v>0</v>
      </c>
      <c r="AN269" s="1027"/>
      <c r="AO269" s="1028">
        <f t="shared" si="37"/>
      </c>
      <c r="AP269" s="1034">
        <f t="shared" si="56"/>
      </c>
      <c r="AQ269" s="1032">
        <f t="shared" si="57"/>
        <v>0</v>
      </c>
    </row>
    <row r="270" spans="26:43" ht="15">
      <c r="Z270" s="1016">
        <f t="shared" si="42"/>
        <v>161</v>
      </c>
      <c r="AA270" s="1009">
        <f t="shared" si="52"/>
        <v>418.42138364779873</v>
      </c>
      <c r="AB270" s="1010">
        <f t="shared" si="53"/>
        <v>2.2144041666666667</v>
      </c>
      <c r="AC270" s="1011"/>
      <c r="AD270" s="1010"/>
      <c r="AE270" s="1031"/>
      <c r="AF270" s="1155">
        <v>43556</v>
      </c>
      <c r="AG270" s="1017">
        <v>0</v>
      </c>
      <c r="AI270" s="1043"/>
      <c r="AJ270" s="1026">
        <f t="shared" si="33"/>
      </c>
      <c r="AK270" s="1046">
        <f t="shared" si="54"/>
      </c>
      <c r="AL270" s="1045">
        <f t="shared" si="55"/>
        <v>0</v>
      </c>
      <c r="AN270" s="1027"/>
      <c r="AO270" s="1028">
        <f t="shared" si="37"/>
      </c>
      <c r="AP270" s="1034">
        <f t="shared" si="56"/>
      </c>
      <c r="AQ270" s="1032">
        <f t="shared" si="57"/>
        <v>0</v>
      </c>
    </row>
    <row r="271" spans="26:43" ht="15">
      <c r="Z271" s="1016">
        <f t="shared" si="42"/>
        <v>162</v>
      </c>
      <c r="AA271" s="1009">
        <f t="shared" si="52"/>
        <v>418.42138364779873</v>
      </c>
      <c r="AB271" s="1010">
        <f t="shared" si="53"/>
        <v>2.2144041666666667</v>
      </c>
      <c r="AC271" s="1011"/>
      <c r="AD271" s="1010"/>
      <c r="AE271" s="1031"/>
      <c r="AF271" s="1155">
        <v>43586</v>
      </c>
      <c r="AG271" s="1014">
        <v>0.2</v>
      </c>
      <c r="AI271" s="1043"/>
      <c r="AJ271" s="1026">
        <f t="shared" si="33"/>
      </c>
      <c r="AK271" s="1046">
        <f t="shared" si="54"/>
      </c>
      <c r="AL271" s="1045">
        <f t="shared" si="55"/>
        <v>0</v>
      </c>
      <c r="AN271" s="1027"/>
      <c r="AO271" s="1028">
        <f t="shared" si="37"/>
      </c>
      <c r="AP271" s="1034">
        <f t="shared" si="56"/>
      </c>
      <c r="AQ271" s="1032">
        <f t="shared" si="57"/>
        <v>0</v>
      </c>
    </row>
    <row r="272" spans="26:43" ht="15">
      <c r="Z272" s="1016">
        <f t="shared" si="42"/>
        <v>163</v>
      </c>
      <c r="AA272" s="1009">
        <f t="shared" si="52"/>
        <v>418.42138364779873</v>
      </c>
      <c r="AB272" s="1010">
        <f t="shared" si="53"/>
        <v>2.2144041666666667</v>
      </c>
      <c r="AC272" s="1011"/>
      <c r="AD272" s="1010"/>
      <c r="AE272" s="1031"/>
      <c r="AF272" s="1155">
        <v>43617</v>
      </c>
      <c r="AG272" s="1014">
        <v>0.2</v>
      </c>
      <c r="AI272" s="1043"/>
      <c r="AJ272" s="1026">
        <f t="shared" si="33"/>
      </c>
      <c r="AK272" s="1046">
        <f t="shared" si="54"/>
      </c>
      <c r="AL272" s="1045">
        <f t="shared" si="55"/>
        <v>0</v>
      </c>
      <c r="AN272" s="1027"/>
      <c r="AO272" s="1028">
        <f t="shared" si="37"/>
      </c>
      <c r="AP272" s="1034">
        <f t="shared" si="56"/>
      </c>
      <c r="AQ272" s="1032">
        <f t="shared" si="57"/>
        <v>0</v>
      </c>
    </row>
    <row r="273" spans="26:43" ht="15">
      <c r="Z273" s="1016">
        <f t="shared" si="42"/>
        <v>164</v>
      </c>
      <c r="AA273" s="1009">
        <f t="shared" si="52"/>
        <v>418.42138364779873</v>
      </c>
      <c r="AB273" s="1010">
        <f t="shared" si="53"/>
        <v>2.2144041666666667</v>
      </c>
      <c r="AC273" s="1011"/>
      <c r="AD273" s="1010"/>
      <c r="AE273" s="1040">
        <f>+AF273</f>
        <v>43647</v>
      </c>
      <c r="AF273" s="1155">
        <v>43647</v>
      </c>
      <c r="AG273" s="1014">
        <v>0.2</v>
      </c>
      <c r="AI273" s="1043"/>
      <c r="AJ273" s="1026">
        <f t="shared" si="33"/>
      </c>
      <c r="AK273" s="1046">
        <f t="shared" si="54"/>
      </c>
      <c r="AL273" s="1045">
        <f t="shared" si="55"/>
        <v>0</v>
      </c>
      <c r="AN273" s="1027"/>
      <c r="AO273" s="1028">
        <f t="shared" si="37"/>
      </c>
      <c r="AP273" s="1034">
        <f t="shared" si="56"/>
      </c>
      <c r="AQ273" s="1032">
        <f t="shared" si="57"/>
        <v>0</v>
      </c>
    </row>
    <row r="274" spans="26:43" ht="15">
      <c r="Z274" s="1016">
        <f t="shared" si="42"/>
        <v>165</v>
      </c>
      <c r="AA274" s="1009">
        <f t="shared" si="52"/>
        <v>418.42138364779873</v>
      </c>
      <c r="AB274" s="1010">
        <f t="shared" si="53"/>
        <v>2.2144041666666667</v>
      </c>
      <c r="AC274" s="1011"/>
      <c r="AD274" s="1010"/>
      <c r="AE274" s="1031"/>
      <c r="AF274" s="1155">
        <v>43678</v>
      </c>
      <c r="AG274" s="1014">
        <v>0.2</v>
      </c>
      <c r="AI274" s="1043"/>
      <c r="AJ274" s="1026">
        <f t="shared" si="33"/>
      </c>
      <c r="AK274" s="1046">
        <f t="shared" si="54"/>
      </c>
      <c r="AL274" s="1045">
        <f t="shared" si="55"/>
        <v>0</v>
      </c>
      <c r="AN274" s="1027"/>
      <c r="AO274" s="1028">
        <f t="shared" si="37"/>
      </c>
      <c r="AP274" s="1034">
        <f t="shared" si="56"/>
      </c>
      <c r="AQ274" s="1032">
        <f t="shared" si="57"/>
        <v>0</v>
      </c>
    </row>
    <row r="275" spans="26:43" ht="15">
      <c r="Z275" s="1016">
        <f t="shared" si="42"/>
        <v>166</v>
      </c>
      <c r="AA275" s="1009">
        <f t="shared" si="52"/>
        <v>418.42138364779873</v>
      </c>
      <c r="AB275" s="1010">
        <f t="shared" si="53"/>
        <v>2.2144041666666667</v>
      </c>
      <c r="AC275" s="1011"/>
      <c r="AD275" s="1010"/>
      <c r="AE275" s="1031"/>
      <c r="AF275" s="1155">
        <v>43709</v>
      </c>
      <c r="AG275" s="1014">
        <v>0.2</v>
      </c>
      <c r="AI275" s="1043"/>
      <c r="AJ275" s="1026">
        <f t="shared" si="33"/>
      </c>
      <c r="AK275" s="1046">
        <f t="shared" si="54"/>
      </c>
      <c r="AL275" s="1045">
        <f t="shared" si="55"/>
        <v>0</v>
      </c>
      <c r="AN275" s="1027"/>
      <c r="AO275" s="1028">
        <f t="shared" si="37"/>
      </c>
      <c r="AP275" s="1034">
        <f t="shared" si="56"/>
      </c>
      <c r="AQ275" s="1032">
        <f t="shared" si="57"/>
        <v>0</v>
      </c>
    </row>
    <row r="276" spans="26:43" ht="15">
      <c r="Z276" s="1016">
        <f t="shared" si="42"/>
        <v>167</v>
      </c>
      <c r="AA276" s="1009">
        <f t="shared" si="52"/>
        <v>418.42138364779873</v>
      </c>
      <c r="AB276" s="1010">
        <f t="shared" si="53"/>
        <v>2.2144041666666667</v>
      </c>
      <c r="AC276" s="1011"/>
      <c r="AD276" s="1010"/>
      <c r="AE276" s="1031"/>
      <c r="AF276" s="1155">
        <v>43739</v>
      </c>
      <c r="AG276" s="1014">
        <v>0.2</v>
      </c>
      <c r="AI276" s="1043"/>
      <c r="AJ276" s="1026">
        <f>IF(AI276="","",(AI276-AI$87)/AI$87)</f>
      </c>
      <c r="AK276" s="1046">
        <f t="shared" si="54"/>
      </c>
      <c r="AL276" s="1045">
        <f t="shared" si="55"/>
        <v>0</v>
      </c>
      <c r="AN276" s="1027"/>
      <c r="AO276" s="1028">
        <f t="shared" si="37"/>
      </c>
      <c r="AP276" s="1034">
        <f t="shared" si="56"/>
      </c>
      <c r="AQ276" s="1032">
        <f t="shared" si="57"/>
        <v>0</v>
      </c>
    </row>
    <row r="277" spans="26:43" ht="15">
      <c r="Z277" s="1016">
        <f t="shared" si="42"/>
        <v>168</v>
      </c>
      <c r="AA277" s="1009">
        <f t="shared" si="52"/>
        <v>418.42138364779873</v>
      </c>
      <c r="AB277" s="1010">
        <f t="shared" si="53"/>
        <v>2.2144041666666667</v>
      </c>
      <c r="AC277" s="1011"/>
      <c r="AD277" s="1010"/>
      <c r="AE277" s="1031"/>
      <c r="AF277" s="1155">
        <v>43770</v>
      </c>
      <c r="AG277" s="1017">
        <v>0</v>
      </c>
      <c r="AI277" s="1043"/>
      <c r="AJ277" s="1026">
        <f>IF(AI277="","",(AI277-AI$87)/AI$87)</f>
      </c>
      <c r="AK277" s="1046">
        <f t="shared" si="54"/>
      </c>
      <c r="AL277" s="1045">
        <f t="shared" si="55"/>
        <v>0</v>
      </c>
      <c r="AN277" s="1027"/>
      <c r="AO277" s="1028">
        <f t="shared" si="37"/>
      </c>
      <c r="AP277" s="1034">
        <f t="shared" si="56"/>
      </c>
      <c r="AQ277" s="1032">
        <f t="shared" si="57"/>
        <v>0</v>
      </c>
    </row>
    <row r="278" spans="26:43" ht="15">
      <c r="Z278" s="1016">
        <f t="shared" si="42"/>
        <v>169</v>
      </c>
      <c r="AA278" s="1009">
        <f t="shared" si="52"/>
        <v>418.42138364779873</v>
      </c>
      <c r="AB278" s="1010">
        <f t="shared" si="53"/>
        <v>2.2144041666666667</v>
      </c>
      <c r="AC278" s="1011"/>
      <c r="AD278" s="1010"/>
      <c r="AE278" s="1031"/>
      <c r="AF278" s="1155">
        <v>43800</v>
      </c>
      <c r="AG278" s="1017">
        <v>0</v>
      </c>
      <c r="AI278" s="1043"/>
      <c r="AJ278" s="1026">
        <f>IF(AI278="","",(AI278-AI$87)/AI$87)</f>
      </c>
      <c r="AK278" s="1046">
        <f t="shared" si="54"/>
      </c>
      <c r="AL278" s="1045">
        <f t="shared" si="55"/>
        <v>0</v>
      </c>
      <c r="AN278" s="1027"/>
      <c r="AO278" s="1028">
        <f t="shared" si="37"/>
      </c>
      <c r="AP278" s="1034">
        <f t="shared" si="56"/>
      </c>
      <c r="AQ278" s="1032">
        <f t="shared" si="57"/>
        <v>0</v>
      </c>
    </row>
    <row r="279" spans="25:44" ht="12.75">
      <c r="Y279" s="1008"/>
      <c r="AF279"/>
      <c r="AH279" s="1008"/>
      <c r="AM279" s="1008"/>
      <c r="AR279" s="1008"/>
    </row>
  </sheetData>
  <sheetProtection/>
  <mergeCells count="2">
    <mergeCell ref="C46:C54"/>
    <mergeCell ref="C61:C69"/>
  </mergeCells>
  <hyperlinks>
    <hyperlink ref="P47" r:id="rId1" display="http://www.oregon.gov/ODOT/HWY/ESTIMATING/Pages/asphalt_fuel.aspx"/>
  </hyperlinks>
  <printOptions horizontalCentered="1" verticalCentered="1"/>
  <pageMargins left="0.2" right="0.2" top="0.5" bottom="0.5" header="0.3" footer="0.3"/>
  <pageSetup fitToHeight="1" fitToWidth="1" horizontalDpi="600" verticalDpi="600" orientation="landscape" paperSize="17" r:id="rId5"/>
  <headerFooter alignWithMargins="0">
    <oddFooter>&amp;L&amp;8&amp;Z&amp;F  &amp;A  &amp;D  &amp;T&amp;R&amp;9Marion County, OR</oddFooter>
  </headerFooter>
  <drawing r:id="rId4"/>
  <legacyDrawing r:id="rId3"/>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B1:HC99"/>
  <sheetViews>
    <sheetView zoomScale="70" zoomScaleNormal="70" zoomScaleSheetLayoutView="100" zoomScalePageLayoutView="0" workbookViewId="0" topLeftCell="A1">
      <pane xSplit="5" ySplit="12" topLeftCell="F13" activePane="bottomRight" state="frozen"/>
      <selection pane="topLeft" activeCell="I19" sqref="I19"/>
      <selection pane="topRight" activeCell="I19" sqref="I19"/>
      <selection pane="bottomLeft" activeCell="I19" sqref="I19"/>
      <selection pane="bottomRight" activeCell="K25" sqref="K25"/>
    </sheetView>
  </sheetViews>
  <sheetFormatPr defaultColWidth="9.140625" defaultRowHeight="12.75"/>
  <cols>
    <col min="1" max="1" width="2.421875" style="257" customWidth="1"/>
    <col min="2" max="2" width="6.8515625" style="213" customWidth="1"/>
    <col min="3" max="3" width="2.421875" style="257" customWidth="1"/>
    <col min="4" max="4" width="12.8515625" style="341" customWidth="1"/>
    <col min="5" max="5" width="4.8515625" style="267" customWidth="1"/>
    <col min="6" max="6" width="0.9921875" style="268" customWidth="1"/>
    <col min="7" max="9" width="5.140625" style="198" customWidth="1"/>
    <col min="10" max="10" width="3.28125" style="257" customWidth="1"/>
    <col min="11" max="12" width="17.421875" style="267" customWidth="1"/>
    <col min="13" max="14" width="3.8515625" style="257" customWidth="1"/>
    <col min="15" max="15" width="12.140625" style="267" customWidth="1"/>
    <col min="16" max="16" width="0.9921875" style="268" customWidth="1"/>
    <col min="17" max="19" width="5.00390625" style="269" customWidth="1"/>
    <col min="20" max="20" width="0.9921875" style="268" customWidth="1"/>
    <col min="21" max="21" width="7.7109375" style="269" customWidth="1"/>
    <col min="22" max="22" width="4.8515625" style="257" customWidth="1"/>
    <col min="23" max="23" width="5.57421875" style="257" customWidth="1"/>
    <col min="24" max="24" width="5.28125" style="257" customWidth="1"/>
    <col min="25" max="25" width="5.57421875" style="257" customWidth="1"/>
    <col min="26" max="26" width="5.28125" style="257" customWidth="1"/>
    <col min="27" max="27" width="14.57421875" style="257" customWidth="1"/>
    <col min="28" max="28" width="0.9921875" style="268" customWidth="1"/>
    <col min="29" max="46" width="4.7109375" style="257" customWidth="1"/>
    <col min="47" max="47" width="15.140625" style="257" customWidth="1"/>
    <col min="48" max="48" width="0.9921875" style="268" customWidth="1"/>
    <col min="49" max="56" width="4.7109375" style="257" customWidth="1"/>
    <col min="57" max="57" width="10.28125" style="257" customWidth="1"/>
    <col min="58" max="58" width="0.9921875" style="268" customWidth="1"/>
    <col min="59" max="71" width="4.7109375" style="257" customWidth="1"/>
    <col min="72" max="72" width="10.140625" style="257" customWidth="1"/>
    <col min="73" max="73" width="0.9921875" style="268" customWidth="1"/>
    <col min="74" max="74" width="4.7109375" style="257" customWidth="1"/>
    <col min="75" max="75" width="18.8515625" style="257" customWidth="1"/>
    <col min="76" max="76" width="11.00390625" style="257" customWidth="1"/>
    <col min="77" max="77" width="8.421875" style="257" customWidth="1"/>
    <col min="78" max="78" width="0.9921875" style="268" customWidth="1"/>
    <col min="79" max="79" width="4.7109375" style="257" customWidth="1"/>
    <col min="80" max="80" width="13.7109375" style="257" customWidth="1"/>
    <col min="81" max="81" width="11.00390625" style="257" customWidth="1"/>
    <col min="82" max="83" width="4.7109375" style="257" customWidth="1"/>
    <col min="84" max="84" width="4.7109375" style="471" customWidth="1"/>
    <col min="85" max="85" width="10.57421875" style="257" customWidth="1"/>
    <col min="86" max="86" width="0.9921875" style="268" customWidth="1"/>
    <col min="87" max="88" width="4.7109375" style="257" customWidth="1"/>
    <col min="89" max="89" width="9.00390625" style="257" customWidth="1"/>
    <col min="90" max="93" width="4.7109375" style="257" customWidth="1"/>
    <col min="94" max="94" width="9.00390625" style="257" customWidth="1"/>
    <col min="95" max="100" width="4.7109375" style="257" customWidth="1"/>
    <col min="101" max="101" width="15.8515625" style="257" customWidth="1"/>
    <col min="102" max="103" width="4.7109375" style="257" customWidth="1"/>
    <col min="104" max="104" width="20.421875" style="257" customWidth="1"/>
    <col min="105" max="106" width="0.9921875" style="268" customWidth="1"/>
    <col min="107" max="108" width="4.7109375" style="257" customWidth="1"/>
    <col min="109" max="109" width="18.8515625" style="257" customWidth="1"/>
    <col min="110" max="110" width="13.57421875" style="257" customWidth="1"/>
    <col min="111" max="111" width="0.9921875" style="268" customWidth="1"/>
    <col min="112" max="145" width="4.7109375" style="257" customWidth="1"/>
    <col min="146" max="146" width="10.8515625" style="257" customWidth="1"/>
    <col min="147" max="147" width="10.140625" style="257" customWidth="1"/>
    <col min="148" max="148" width="0.9921875" style="268" customWidth="1"/>
    <col min="149" max="149" width="4.28125" style="257" customWidth="1"/>
    <col min="150" max="150" width="2.28125" style="257" customWidth="1"/>
    <col min="151" max="151" width="3.421875" style="257" customWidth="1"/>
    <col min="152" max="152" width="0.9921875" style="268" customWidth="1"/>
    <col min="153" max="170" width="5.140625" style="257" customWidth="1"/>
    <col min="171" max="171" width="10.140625" style="257" customWidth="1"/>
    <col min="172" max="172" width="0.9921875" style="268" customWidth="1"/>
    <col min="173" max="180" width="4.7109375" style="257" customWidth="1"/>
    <col min="181" max="181" width="10.28125" style="257" customWidth="1"/>
    <col min="182" max="182" width="0.9921875" style="268" customWidth="1"/>
    <col min="183" max="184" width="4.7109375" style="257" customWidth="1"/>
    <col min="185" max="185" width="5.8515625" style="257" customWidth="1"/>
    <col min="186" max="186" width="6.421875" style="257" customWidth="1"/>
    <col min="187" max="187" width="4.7109375" style="257" customWidth="1"/>
    <col min="188" max="188" width="5.28125" style="257" customWidth="1"/>
    <col min="189" max="189" width="5.7109375" style="257" customWidth="1"/>
    <col min="190" max="190" width="6.00390625" style="257" customWidth="1"/>
    <col min="191" max="194" width="4.7109375" style="257" customWidth="1"/>
    <col min="195" max="195" width="5.8515625" style="257" customWidth="1"/>
    <col min="196" max="196" width="10.140625" style="257" customWidth="1"/>
    <col min="197" max="197" width="0.9921875" style="268" customWidth="1"/>
    <col min="198" max="198" width="4.7109375" style="257" customWidth="1"/>
    <col min="199" max="199" width="18.8515625" style="257" customWidth="1"/>
    <col min="200" max="200" width="11.00390625" style="257" customWidth="1"/>
    <col min="201" max="201" width="8.421875" style="257" customWidth="1"/>
    <col min="202" max="202" width="0.9921875" style="268" customWidth="1"/>
    <col min="203" max="203" width="4.7109375" style="257" customWidth="1"/>
    <col min="204" max="204" width="13.7109375" style="257" customWidth="1"/>
    <col min="205" max="205" width="11.00390625" style="257" customWidth="1"/>
    <col min="206" max="208" width="4.7109375" style="257" customWidth="1"/>
    <col min="209" max="209" width="10.57421875" style="257" customWidth="1"/>
    <col min="210" max="210" width="0.9921875" style="268" customWidth="1"/>
    <col min="211" max="211" width="4.7109375" style="257" customWidth="1"/>
    <col min="212" max="16384" width="9.140625" style="257" customWidth="1"/>
  </cols>
  <sheetData>
    <row r="1" spans="4:150" ht="12.75">
      <c r="D1" s="266"/>
      <c r="G1" s="197"/>
      <c r="H1" s="197"/>
      <c r="I1" s="197"/>
      <c r="ET1" s="265"/>
    </row>
    <row r="2" spans="4:195" ht="12.75">
      <c r="D2" s="266"/>
      <c r="G2" s="197"/>
      <c r="H2" s="197"/>
      <c r="I2" s="197"/>
      <c r="DF2" s="430" t="s">
        <v>612</v>
      </c>
      <c r="DH2" s="274">
        <f>IF(DH$5&gt;10,IF(DH$5&lt;16,DH$5,""),"")</f>
      </c>
      <c r="DI2" s="274">
        <f aca="true" t="shared" si="0" ref="DI2:EN2">IF(DI$5&gt;10,IF(DI$5&lt;16,DI$5,""),"")</f>
      </c>
      <c r="DJ2" s="274">
        <f t="shared" si="0"/>
      </c>
      <c r="DK2" s="274">
        <f t="shared" si="0"/>
      </c>
      <c r="DL2" s="274">
        <f t="shared" si="0"/>
      </c>
      <c r="DM2" s="274">
        <f t="shared" si="0"/>
      </c>
      <c r="DN2" s="274">
        <f t="shared" si="0"/>
      </c>
      <c r="DO2" s="274">
        <f t="shared" si="0"/>
        <v>13</v>
      </c>
      <c r="DP2" s="274">
        <f t="shared" si="0"/>
      </c>
      <c r="DQ2" s="274">
        <f t="shared" si="0"/>
        <v>11</v>
      </c>
      <c r="DR2" s="274">
        <f t="shared" si="0"/>
        <v>13</v>
      </c>
      <c r="DS2" s="274">
        <f t="shared" si="0"/>
      </c>
      <c r="DT2" s="274">
        <f t="shared" si="0"/>
      </c>
      <c r="DU2" s="274">
        <f t="shared" si="0"/>
      </c>
      <c r="DV2" s="274">
        <f t="shared" si="0"/>
      </c>
      <c r="DW2" s="274">
        <f t="shared" si="0"/>
      </c>
      <c r="DX2" s="274">
        <f t="shared" si="0"/>
      </c>
      <c r="DY2" s="274">
        <f t="shared" si="0"/>
        <v>13</v>
      </c>
      <c r="DZ2" s="274">
        <f t="shared" si="0"/>
      </c>
      <c r="EA2" s="274">
        <f t="shared" si="0"/>
      </c>
      <c r="EB2" s="274">
        <f t="shared" si="0"/>
      </c>
      <c r="EC2" s="274">
        <f t="shared" si="0"/>
      </c>
      <c r="ED2" s="274">
        <f t="shared" si="0"/>
      </c>
      <c r="EE2" s="274">
        <f t="shared" si="0"/>
      </c>
      <c r="EF2" s="274">
        <f t="shared" si="0"/>
      </c>
      <c r="EG2" s="274">
        <f t="shared" si="0"/>
      </c>
      <c r="EH2" s="274">
        <f t="shared" si="0"/>
      </c>
      <c r="EI2" s="274">
        <f t="shared" si="0"/>
      </c>
      <c r="EJ2" s="274">
        <f t="shared" si="0"/>
        <v>12</v>
      </c>
      <c r="EK2" s="274">
        <f t="shared" si="0"/>
      </c>
      <c r="EL2" s="274">
        <f t="shared" si="0"/>
      </c>
      <c r="EM2" s="274">
        <f t="shared" si="0"/>
        <v>13</v>
      </c>
      <c r="EN2" s="274">
        <f t="shared" si="0"/>
      </c>
      <c r="ET2" s="265"/>
      <c r="EW2" s="458">
        <f>+EW3</f>
        <v>0.003110419906687403</v>
      </c>
      <c r="EX2" s="458">
        <f aca="true" t="shared" si="1" ref="EX2:FN2">+EX3</f>
        <v>0.09720062208398134</v>
      </c>
      <c r="EY2" s="458">
        <f t="shared" si="1"/>
        <v>0</v>
      </c>
      <c r="EZ2" s="458">
        <f t="shared" si="1"/>
        <v>0.0003421461897356143</v>
      </c>
      <c r="FA2" s="458">
        <f t="shared" si="1"/>
        <v>0.24043545878693623</v>
      </c>
      <c r="FB2" s="458">
        <f t="shared" si="1"/>
        <v>0.04805598755832037</v>
      </c>
      <c r="FC2" s="458">
        <f t="shared" si="1"/>
        <v>0</v>
      </c>
      <c r="FD2" s="458">
        <f t="shared" si="1"/>
        <v>0.06531881804043546</v>
      </c>
      <c r="FE2" s="458">
        <f t="shared" si="1"/>
        <v>0</v>
      </c>
      <c r="FF2" s="458">
        <f t="shared" si="1"/>
        <v>0.012441679626749611</v>
      </c>
      <c r="FG2" s="458">
        <f t="shared" si="1"/>
        <v>0</v>
      </c>
      <c r="FH2" s="458">
        <f t="shared" si="1"/>
        <v>0.3475894245723173</v>
      </c>
      <c r="FI2" s="458">
        <f t="shared" si="1"/>
        <v>0</v>
      </c>
      <c r="FJ2" s="458">
        <f t="shared" si="1"/>
        <v>0</v>
      </c>
      <c r="FK2" s="458">
        <f t="shared" si="1"/>
        <v>0.13107309486780716</v>
      </c>
      <c r="FL2" s="458">
        <f t="shared" si="1"/>
        <v>0</v>
      </c>
      <c r="FM2" s="458">
        <f t="shared" si="1"/>
        <v>0.05443234836702955</v>
      </c>
      <c r="FN2" s="458">
        <f t="shared" si="1"/>
        <v>0</v>
      </c>
      <c r="GA2" s="458">
        <f>+GA3</f>
        <v>0.06427682737169517</v>
      </c>
      <c r="GB2" s="458">
        <f aca="true" t="shared" si="2" ref="GB2:GM2">+GB3</f>
        <v>0.030715396578538102</v>
      </c>
      <c r="GC2" s="458">
        <f t="shared" si="2"/>
        <v>0.1504199066874028</v>
      </c>
      <c r="GD2" s="458">
        <f t="shared" si="2"/>
        <v>0.13996889580093314</v>
      </c>
      <c r="GE2" s="458">
        <f t="shared" si="2"/>
        <v>0</v>
      </c>
      <c r="GF2" s="458">
        <f t="shared" si="2"/>
        <v>0.24416796267496113</v>
      </c>
      <c r="GG2" s="458">
        <f t="shared" si="2"/>
        <v>0.20346811819595642</v>
      </c>
      <c r="GH2" s="458">
        <f t="shared" si="2"/>
        <v>0.15241057542768274</v>
      </c>
      <c r="GI2" s="458">
        <f t="shared" si="2"/>
        <v>0</v>
      </c>
      <c r="GJ2" s="458">
        <f t="shared" si="2"/>
        <v>0.0017107309486780716</v>
      </c>
      <c r="GK2" s="458">
        <f t="shared" si="2"/>
        <v>0</v>
      </c>
      <c r="GL2" s="458">
        <f t="shared" si="2"/>
        <v>0</v>
      </c>
      <c r="GM2" s="458">
        <f t="shared" si="2"/>
        <v>0.13374805598755832</v>
      </c>
    </row>
    <row r="3" spans="4:195" ht="12.75">
      <c r="D3" s="266"/>
      <c r="G3" s="197"/>
      <c r="H3" s="197"/>
      <c r="I3" s="197"/>
      <c r="U3" s="488"/>
      <c r="W3" s="487"/>
      <c r="Y3" s="487"/>
      <c r="AG3" s="493" t="s">
        <v>659</v>
      </c>
      <c r="AN3" s="493" t="s">
        <v>659</v>
      </c>
      <c r="AW3" s="487"/>
      <c r="BV3" s="487"/>
      <c r="BX3" s="487"/>
      <c r="CA3" s="487"/>
      <c r="CB3" s="487"/>
      <c r="CD3" s="487"/>
      <c r="DC3" s="487"/>
      <c r="DD3" s="487"/>
      <c r="DF3" s="429" t="s">
        <v>611</v>
      </c>
      <c r="DH3" s="280">
        <f>IF(DH$5&gt;5,IF(DH$5&lt;11,DH$5,""),"")</f>
      </c>
      <c r="DI3" s="280">
        <f aca="true" t="shared" si="3" ref="DI3:EN3">IF(DI$5&gt;5,IF(DI$5&lt;11,DI$5,""),"")</f>
      </c>
      <c r="DJ3" s="280">
        <f t="shared" si="3"/>
      </c>
      <c r="DK3" s="280">
        <f t="shared" si="3"/>
        <v>10</v>
      </c>
      <c r="DL3" s="280">
        <f t="shared" si="3"/>
      </c>
      <c r="DM3" s="280">
        <f t="shared" si="3"/>
        <v>6</v>
      </c>
      <c r="DN3" s="280">
        <f t="shared" si="3"/>
      </c>
      <c r="DO3" s="280">
        <f t="shared" si="3"/>
      </c>
      <c r="DP3" s="280">
        <f t="shared" si="3"/>
        <v>6</v>
      </c>
      <c r="DQ3" s="280">
        <f t="shared" si="3"/>
      </c>
      <c r="DR3" s="280">
        <f t="shared" si="3"/>
      </c>
      <c r="DS3" s="280">
        <f t="shared" si="3"/>
        <v>6</v>
      </c>
      <c r="DT3" s="280">
        <f t="shared" si="3"/>
      </c>
      <c r="DU3" s="280">
        <f t="shared" si="3"/>
      </c>
      <c r="DV3" s="280">
        <f t="shared" si="3"/>
      </c>
      <c r="DW3" s="280">
        <f t="shared" si="3"/>
      </c>
      <c r="DX3" s="280">
        <f t="shared" si="3"/>
      </c>
      <c r="DY3" s="280">
        <f t="shared" si="3"/>
      </c>
      <c r="DZ3" s="280">
        <f t="shared" si="3"/>
      </c>
      <c r="EA3" s="280">
        <f t="shared" si="3"/>
      </c>
      <c r="EB3" s="280">
        <f t="shared" si="3"/>
      </c>
      <c r="EC3" s="280">
        <f t="shared" si="3"/>
      </c>
      <c r="ED3" s="280">
        <f t="shared" si="3"/>
        <v>6</v>
      </c>
      <c r="EE3" s="280">
        <f t="shared" si="3"/>
      </c>
      <c r="EF3" s="280">
        <f t="shared" si="3"/>
      </c>
      <c r="EG3" s="280">
        <f t="shared" si="3"/>
      </c>
      <c r="EH3" s="280">
        <f t="shared" si="3"/>
      </c>
      <c r="EI3" s="280">
        <f t="shared" si="3"/>
      </c>
      <c r="EJ3" s="280">
        <f t="shared" si="3"/>
      </c>
      <c r="EK3" s="280">
        <f t="shared" si="3"/>
      </c>
      <c r="EL3" s="280">
        <f t="shared" si="3"/>
      </c>
      <c r="EM3" s="280">
        <f t="shared" si="3"/>
      </c>
      <c r="EN3" s="280">
        <f t="shared" si="3"/>
      </c>
      <c r="ET3" s="265"/>
      <c r="EW3" s="457">
        <f>+EW6/$FN7</f>
        <v>0.003110419906687403</v>
      </c>
      <c r="EX3" s="457">
        <f aca="true" t="shared" si="4" ref="EX3:FN3">+EX6/$FN7</f>
        <v>0.09720062208398134</v>
      </c>
      <c r="EY3" s="457">
        <f t="shared" si="4"/>
        <v>0</v>
      </c>
      <c r="EZ3" s="459">
        <f t="shared" si="4"/>
        <v>0.0003421461897356143</v>
      </c>
      <c r="FA3" s="457">
        <f t="shared" si="4"/>
        <v>0.24043545878693623</v>
      </c>
      <c r="FB3" s="457">
        <f t="shared" si="4"/>
        <v>0.04805598755832037</v>
      </c>
      <c r="FC3" s="457">
        <f t="shared" si="4"/>
        <v>0</v>
      </c>
      <c r="FD3" s="457">
        <f t="shared" si="4"/>
        <v>0.06531881804043546</v>
      </c>
      <c r="FE3" s="457">
        <f t="shared" si="4"/>
        <v>0</v>
      </c>
      <c r="FF3" s="457">
        <f t="shared" si="4"/>
        <v>0.012441679626749611</v>
      </c>
      <c r="FG3" s="457">
        <f t="shared" si="4"/>
        <v>0</v>
      </c>
      <c r="FH3" s="457">
        <f t="shared" si="4"/>
        <v>0.3475894245723173</v>
      </c>
      <c r="FI3" s="457">
        <f t="shared" si="4"/>
        <v>0</v>
      </c>
      <c r="FJ3" s="457">
        <f t="shared" si="4"/>
        <v>0</v>
      </c>
      <c r="FK3" s="457">
        <f t="shared" si="4"/>
        <v>0.13107309486780716</v>
      </c>
      <c r="FL3" s="457">
        <f t="shared" si="4"/>
        <v>0</v>
      </c>
      <c r="FM3" s="457">
        <f t="shared" si="4"/>
        <v>0.05443234836702955</v>
      </c>
      <c r="FN3" s="457">
        <f t="shared" si="4"/>
        <v>0</v>
      </c>
      <c r="GA3" s="457">
        <f>+GA6/$FN7</f>
        <v>0.06427682737169517</v>
      </c>
      <c r="GB3" s="457">
        <f aca="true" t="shared" si="5" ref="GB3:GM3">+GB6/$FN7</f>
        <v>0.030715396578538102</v>
      </c>
      <c r="GC3" s="457">
        <f t="shared" si="5"/>
        <v>0.1504199066874028</v>
      </c>
      <c r="GD3" s="457">
        <f t="shared" si="5"/>
        <v>0.13996889580093314</v>
      </c>
      <c r="GE3" s="457">
        <f t="shared" si="5"/>
        <v>0</v>
      </c>
      <c r="GF3" s="457">
        <f t="shared" si="5"/>
        <v>0.24416796267496113</v>
      </c>
      <c r="GG3" s="457">
        <f t="shared" si="5"/>
        <v>0.20346811819595642</v>
      </c>
      <c r="GH3" s="457">
        <f t="shared" si="5"/>
        <v>0.15241057542768274</v>
      </c>
      <c r="GI3" s="457">
        <f t="shared" si="5"/>
        <v>0</v>
      </c>
      <c r="GJ3" s="457">
        <f t="shared" si="5"/>
        <v>0.0017107309486780716</v>
      </c>
      <c r="GK3" s="457">
        <f t="shared" si="5"/>
        <v>0</v>
      </c>
      <c r="GL3" s="457">
        <f t="shared" si="5"/>
        <v>0</v>
      </c>
      <c r="GM3" s="457">
        <f t="shared" si="5"/>
        <v>0.13374805598755832</v>
      </c>
    </row>
    <row r="4" spans="4:195" ht="12.75">
      <c r="D4" s="266"/>
      <c r="G4" s="197"/>
      <c r="H4" s="197"/>
      <c r="I4" s="197"/>
      <c r="AH4" s="494" t="s">
        <v>719</v>
      </c>
      <c r="AN4" s="492"/>
      <c r="AS4" s="494" t="s">
        <v>719</v>
      </c>
      <c r="DF4" s="431" t="s">
        <v>552</v>
      </c>
      <c r="DH4" s="277">
        <f>IF(DH$5&lt;6,DH$5,"")</f>
        <v>3</v>
      </c>
      <c r="DI4" s="277">
        <f aca="true" t="shared" si="6" ref="DI4:EN4">IF(DI$5&lt;6,DI$5,"")</f>
        <v>1</v>
      </c>
      <c r="DJ4" s="277">
        <f t="shared" si="6"/>
        <v>3</v>
      </c>
      <c r="DK4" s="277">
        <f t="shared" si="6"/>
      </c>
      <c r="DL4" s="277">
        <f t="shared" si="6"/>
      </c>
      <c r="DM4" s="277">
        <f t="shared" si="6"/>
      </c>
      <c r="DN4" s="277">
        <f t="shared" si="6"/>
        <v>3</v>
      </c>
      <c r="DO4" s="277">
        <f t="shared" si="6"/>
      </c>
      <c r="DP4" s="277">
        <f t="shared" si="6"/>
      </c>
      <c r="DQ4" s="277">
        <f t="shared" si="6"/>
      </c>
      <c r="DR4" s="277">
        <f t="shared" si="6"/>
      </c>
      <c r="DS4" s="277">
        <f t="shared" si="6"/>
      </c>
      <c r="DT4" s="277">
        <f t="shared" si="6"/>
      </c>
      <c r="DU4" s="277">
        <f t="shared" si="6"/>
      </c>
      <c r="DV4" s="277">
        <f t="shared" si="6"/>
        <v>2</v>
      </c>
      <c r="DW4" s="277">
        <f t="shared" si="6"/>
      </c>
      <c r="DX4" s="277">
        <f t="shared" si="6"/>
      </c>
      <c r="DY4" s="277">
        <f t="shared" si="6"/>
      </c>
      <c r="DZ4" s="277">
        <f t="shared" si="6"/>
      </c>
      <c r="EA4" s="277">
        <f t="shared" si="6"/>
      </c>
      <c r="EB4" s="277">
        <f t="shared" si="6"/>
      </c>
      <c r="EC4" s="277">
        <f t="shared" si="6"/>
      </c>
      <c r="ED4" s="277">
        <f t="shared" si="6"/>
      </c>
      <c r="EE4" s="277">
        <f t="shared" si="6"/>
      </c>
      <c r="EF4" s="277">
        <f t="shared" si="6"/>
      </c>
      <c r="EG4" s="277">
        <f t="shared" si="6"/>
      </c>
      <c r="EH4" s="277">
        <f t="shared" si="6"/>
      </c>
      <c r="EI4" s="277">
        <f t="shared" si="6"/>
      </c>
      <c r="EJ4" s="277">
        <f t="shared" si="6"/>
      </c>
      <c r="EK4" s="277">
        <f t="shared" si="6"/>
      </c>
      <c r="EL4" s="277">
        <f t="shared" si="6"/>
      </c>
      <c r="EM4" s="277">
        <f t="shared" si="6"/>
      </c>
      <c r="EN4" s="277">
        <f t="shared" si="6"/>
      </c>
      <c r="ET4" s="265"/>
      <c r="EW4" s="277">
        <f>IF(EW5&lt;4,EW5,"")</f>
      </c>
      <c r="EX4" s="277">
        <f aca="true" t="shared" si="7" ref="EX4:FN4">IF(EX5&lt;4,EX5,"")</f>
      </c>
      <c r="EY4" s="277">
        <f t="shared" si="7"/>
      </c>
      <c r="EZ4" s="277">
        <f t="shared" si="7"/>
      </c>
      <c r="FA4" s="277">
        <f t="shared" si="7"/>
        <v>2</v>
      </c>
      <c r="FB4" s="277">
        <f t="shared" si="7"/>
      </c>
      <c r="FC4" s="277">
        <f t="shared" si="7"/>
      </c>
      <c r="FD4" s="277">
        <f t="shared" si="7"/>
      </c>
      <c r="FE4" s="277">
        <f t="shared" si="7"/>
      </c>
      <c r="FF4" s="277">
        <f t="shared" si="7"/>
      </c>
      <c r="FG4" s="277">
        <f t="shared" si="7"/>
      </c>
      <c r="FH4" s="277">
        <f t="shared" si="7"/>
        <v>1</v>
      </c>
      <c r="FI4" s="277">
        <f t="shared" si="7"/>
      </c>
      <c r="FJ4" s="277">
        <f t="shared" si="7"/>
      </c>
      <c r="FK4" s="277">
        <f t="shared" si="7"/>
        <v>3</v>
      </c>
      <c r="FL4" s="277">
        <f t="shared" si="7"/>
      </c>
      <c r="FM4" s="277">
        <f t="shared" si="7"/>
      </c>
      <c r="FN4" s="277">
        <f t="shared" si="7"/>
      </c>
      <c r="FQ4" s="277">
        <f>IF(FQ5&lt;4,FQ5,"")</f>
        <v>1</v>
      </c>
      <c r="FR4" s="277">
        <f aca="true" t="shared" si="8" ref="FR4:FX4">IF(FR5&lt;4,FR5,"")</f>
        <v>3</v>
      </c>
      <c r="FS4" s="277">
        <f t="shared" si="8"/>
      </c>
      <c r="FT4" s="277">
        <f t="shared" si="8"/>
        <v>2</v>
      </c>
      <c r="FU4" s="277">
        <f t="shared" si="8"/>
      </c>
      <c r="FV4" s="277">
        <f t="shared" si="8"/>
      </c>
      <c r="FW4" s="277">
        <f t="shared" si="8"/>
      </c>
      <c r="FX4" s="277">
        <f t="shared" si="8"/>
      </c>
      <c r="GA4" s="277">
        <f>IF(GA5&lt;4,GA5,"")</f>
      </c>
      <c r="GB4" s="277">
        <f aca="true" t="shared" si="9" ref="GB4:GM4">IF(GB5&lt;4,GB5,"")</f>
      </c>
      <c r="GC4" s="277">
        <f t="shared" si="9"/>
      </c>
      <c r="GD4" s="277">
        <f t="shared" si="9"/>
      </c>
      <c r="GE4" s="277">
        <f t="shared" si="9"/>
      </c>
      <c r="GF4" s="277">
        <f t="shared" si="9"/>
        <v>1</v>
      </c>
      <c r="GG4" s="277">
        <f t="shared" si="9"/>
        <v>2</v>
      </c>
      <c r="GH4" s="277">
        <f t="shared" si="9"/>
        <v>3</v>
      </c>
      <c r="GI4" s="277">
        <f t="shared" si="9"/>
      </c>
      <c r="GJ4" s="277">
        <f t="shared" si="9"/>
      </c>
      <c r="GK4" s="277">
        <f t="shared" si="9"/>
      </c>
      <c r="GL4" s="277">
        <f t="shared" si="9"/>
      </c>
      <c r="GM4" s="277">
        <f t="shared" si="9"/>
      </c>
    </row>
    <row r="5" spans="4:207" ht="12.75">
      <c r="D5" s="266"/>
      <c r="E5" s="270" t="s">
        <v>376</v>
      </c>
      <c r="G5" s="197"/>
      <c r="H5" s="197"/>
      <c r="I5" s="197"/>
      <c r="CD5" s="360">
        <f>+CD6/SUM(CD6:CE6)</f>
        <v>0.23809523809523808</v>
      </c>
      <c r="CE5" s="356"/>
      <c r="CX5" s="360">
        <f>+CX6/SUM(CX6:CY6)</f>
        <v>0.75</v>
      </c>
      <c r="CY5" s="356"/>
      <c r="DC5" s="360">
        <f>+DC6/SUM(DC6:DD6)</f>
        <v>0.9473684210526315</v>
      </c>
      <c r="DD5" s="356"/>
      <c r="DF5" s="377" t="s">
        <v>551</v>
      </c>
      <c r="DH5" s="376">
        <f>RANK(DH6,$DH6:$EN6,)</f>
        <v>3</v>
      </c>
      <c r="DI5" s="376">
        <f aca="true" t="shared" si="10" ref="DI5:EN5">RANK(DI6,$DH6:$EN6,)</f>
        <v>1</v>
      </c>
      <c r="DJ5" s="376">
        <f t="shared" si="10"/>
        <v>3</v>
      </c>
      <c r="DK5" s="376">
        <f t="shared" si="10"/>
        <v>10</v>
      </c>
      <c r="DL5" s="376">
        <f t="shared" si="10"/>
        <v>17</v>
      </c>
      <c r="DM5" s="376">
        <f t="shared" si="10"/>
        <v>6</v>
      </c>
      <c r="DN5" s="376">
        <f t="shared" si="10"/>
        <v>3</v>
      </c>
      <c r="DO5" s="376">
        <f t="shared" si="10"/>
        <v>13</v>
      </c>
      <c r="DP5" s="376">
        <f t="shared" si="10"/>
        <v>6</v>
      </c>
      <c r="DQ5" s="376">
        <f t="shared" si="10"/>
        <v>11</v>
      </c>
      <c r="DR5" s="376">
        <f t="shared" si="10"/>
        <v>13</v>
      </c>
      <c r="DS5" s="376">
        <f t="shared" si="10"/>
        <v>6</v>
      </c>
      <c r="DT5" s="376">
        <f t="shared" si="10"/>
        <v>24</v>
      </c>
      <c r="DU5" s="376">
        <f t="shared" si="10"/>
        <v>21</v>
      </c>
      <c r="DV5" s="376">
        <f t="shared" si="10"/>
        <v>2</v>
      </c>
      <c r="DW5" s="376">
        <f t="shared" si="10"/>
        <v>24</v>
      </c>
      <c r="DX5" s="376">
        <f t="shared" si="10"/>
        <v>24</v>
      </c>
      <c r="DY5" s="376">
        <f t="shared" si="10"/>
        <v>13</v>
      </c>
      <c r="DZ5" s="376">
        <f t="shared" si="10"/>
        <v>29</v>
      </c>
      <c r="EA5" s="376">
        <f t="shared" si="10"/>
        <v>17</v>
      </c>
      <c r="EB5" s="376">
        <f t="shared" si="10"/>
        <v>24</v>
      </c>
      <c r="EC5" s="376">
        <f t="shared" si="10"/>
        <v>21</v>
      </c>
      <c r="ED5" s="376">
        <f t="shared" si="10"/>
        <v>6</v>
      </c>
      <c r="EE5" s="376">
        <f t="shared" si="10"/>
        <v>17</v>
      </c>
      <c r="EF5" s="376">
        <f t="shared" si="10"/>
        <v>29</v>
      </c>
      <c r="EG5" s="376">
        <f t="shared" si="10"/>
        <v>29</v>
      </c>
      <c r="EH5" s="376">
        <f t="shared" si="10"/>
        <v>33</v>
      </c>
      <c r="EI5" s="376">
        <f t="shared" si="10"/>
        <v>24</v>
      </c>
      <c r="EJ5" s="376">
        <f t="shared" si="10"/>
        <v>12</v>
      </c>
      <c r="EK5" s="376">
        <f t="shared" si="10"/>
        <v>17</v>
      </c>
      <c r="EL5" s="376">
        <f t="shared" si="10"/>
        <v>21</v>
      </c>
      <c r="EM5" s="376">
        <f t="shared" si="10"/>
        <v>13</v>
      </c>
      <c r="EN5" s="376">
        <f t="shared" si="10"/>
        <v>29</v>
      </c>
      <c r="ET5" s="265"/>
      <c r="EW5" s="376">
        <f>RANK(EW6,$EW6:$FN6,)</f>
        <v>9</v>
      </c>
      <c r="EX5" s="376">
        <f aca="true" t="shared" si="11" ref="EX5:FN5">RANK(EX6,$EW6:$FN6,)</f>
        <v>4</v>
      </c>
      <c r="EY5" s="376">
        <f t="shared" si="11"/>
        <v>11</v>
      </c>
      <c r="EZ5" s="376">
        <f t="shared" si="11"/>
        <v>10</v>
      </c>
      <c r="FA5" s="376">
        <f t="shared" si="11"/>
        <v>2</v>
      </c>
      <c r="FB5" s="376">
        <f t="shared" si="11"/>
        <v>7</v>
      </c>
      <c r="FC5" s="376">
        <f t="shared" si="11"/>
        <v>11</v>
      </c>
      <c r="FD5" s="376">
        <f t="shared" si="11"/>
        <v>5</v>
      </c>
      <c r="FE5" s="376">
        <f t="shared" si="11"/>
        <v>11</v>
      </c>
      <c r="FF5" s="376">
        <f t="shared" si="11"/>
        <v>8</v>
      </c>
      <c r="FG5" s="376">
        <f t="shared" si="11"/>
        <v>11</v>
      </c>
      <c r="FH5" s="376">
        <f t="shared" si="11"/>
        <v>1</v>
      </c>
      <c r="FI5" s="376">
        <f t="shared" si="11"/>
        <v>11</v>
      </c>
      <c r="FJ5" s="376">
        <f t="shared" si="11"/>
        <v>11</v>
      </c>
      <c r="FK5" s="376">
        <f t="shared" si="11"/>
        <v>3</v>
      </c>
      <c r="FL5" s="376">
        <f t="shared" si="11"/>
        <v>11</v>
      </c>
      <c r="FM5" s="376">
        <f t="shared" si="11"/>
        <v>6</v>
      </c>
      <c r="FN5" s="376">
        <f t="shared" si="11"/>
        <v>11</v>
      </c>
      <c r="FQ5" s="376">
        <f>RANK(FQ6,$FQ6:$FX6,)</f>
        <v>1</v>
      </c>
      <c r="FR5" s="376">
        <f aca="true" t="shared" si="12" ref="FR5:FX5">RANK(FR6,$FQ6:$FX6,)</f>
        <v>3</v>
      </c>
      <c r="FS5" s="376">
        <f t="shared" si="12"/>
        <v>5</v>
      </c>
      <c r="FT5" s="376">
        <f t="shared" si="12"/>
        <v>2</v>
      </c>
      <c r="FU5" s="376">
        <f t="shared" si="12"/>
        <v>4</v>
      </c>
      <c r="FV5" s="376">
        <f t="shared" si="12"/>
        <v>5</v>
      </c>
      <c r="FW5" s="376">
        <f t="shared" si="12"/>
        <v>5</v>
      </c>
      <c r="FX5" s="376">
        <f t="shared" si="12"/>
        <v>5</v>
      </c>
      <c r="GA5" s="376">
        <f>RANK(GA6,$GA6:$GM6,)</f>
        <v>7</v>
      </c>
      <c r="GB5" s="376">
        <f aca="true" t="shared" si="13" ref="GB5:GM5">RANK(GB6,$GA6:$GM6,)</f>
        <v>8</v>
      </c>
      <c r="GC5" s="376">
        <f t="shared" si="13"/>
        <v>4</v>
      </c>
      <c r="GD5" s="376">
        <f t="shared" si="13"/>
        <v>5</v>
      </c>
      <c r="GE5" s="376">
        <f t="shared" si="13"/>
        <v>10</v>
      </c>
      <c r="GF5" s="376">
        <f t="shared" si="13"/>
        <v>1</v>
      </c>
      <c r="GG5" s="376">
        <f t="shared" si="13"/>
        <v>2</v>
      </c>
      <c r="GH5" s="376">
        <f t="shared" si="13"/>
        <v>3</v>
      </c>
      <c r="GI5" s="376">
        <f t="shared" si="13"/>
        <v>10</v>
      </c>
      <c r="GJ5" s="376">
        <f t="shared" si="13"/>
        <v>9</v>
      </c>
      <c r="GK5" s="376">
        <f t="shared" si="13"/>
        <v>10</v>
      </c>
      <c r="GL5" s="376">
        <f t="shared" si="13"/>
        <v>10</v>
      </c>
      <c r="GM5" s="376">
        <f t="shared" si="13"/>
        <v>6</v>
      </c>
      <c r="GX5" s="360">
        <f>+GX6/SUM(GX6:GY6)</f>
        <v>0.3664</v>
      </c>
      <c r="GY5" s="356"/>
    </row>
    <row r="6" spans="5:211" ht="12.75">
      <c r="E6" s="271" t="s">
        <v>22</v>
      </c>
      <c r="F6" s="258"/>
      <c r="G6" s="272">
        <f>SUM(G12:G67)</f>
        <v>25</v>
      </c>
      <c r="H6" s="272">
        <f>SUM(H12:H67)</f>
        <v>71</v>
      </c>
      <c r="I6" s="273">
        <f>SUM(I12:I67)</f>
        <v>23</v>
      </c>
      <c r="J6" s="274">
        <f>SUM(J12:J67)</f>
        <v>14</v>
      </c>
      <c r="K6" s="256">
        <f>ROWS(K12:K67)-COUNTBLANK(K12:K67)</f>
        <v>11</v>
      </c>
      <c r="L6" s="256">
        <f>ROWS(L12:L67)-COUNTBLANK(L12:L67)</f>
        <v>12</v>
      </c>
      <c r="M6" s="275"/>
      <c r="N6" s="274">
        <f>SUM(N12:N67)</f>
        <v>185</v>
      </c>
      <c r="O6" s="256">
        <f>ROWS(O12:O67)-COUNTBLANK(O12:O67)</f>
        <v>1</v>
      </c>
      <c r="P6" s="258"/>
      <c r="Q6" s="276">
        <f>SUM(Q12:Q67)</f>
        <v>37</v>
      </c>
      <c r="R6" s="276">
        <f>SUM(R12:R67)</f>
        <v>117</v>
      </c>
      <c r="S6" s="276">
        <f>SUM(S12:S67)</f>
        <v>11</v>
      </c>
      <c r="T6" s="258"/>
      <c r="U6" s="379">
        <f>SUM(U12:U67)</f>
        <v>19998</v>
      </c>
      <c r="V6" s="381">
        <f>SUM(V12:V67)</f>
        <v>181</v>
      </c>
      <c r="W6" s="379">
        <f>SUM(W12:W67)</f>
        <v>723</v>
      </c>
      <c r="X6" s="349"/>
      <c r="Y6" s="380">
        <f>AVERAGE(Y12:Y67)</f>
        <v>0.061696377204523645</v>
      </c>
      <c r="Z6" s="349"/>
      <c r="AA6" s="256">
        <f>ROWS(AA12:AA67)-COUNTBLANK(AA12:AA67)</f>
        <v>10</v>
      </c>
      <c r="AB6" s="258"/>
      <c r="AC6" s="279">
        <f aca="true" t="shared" si="14" ref="AC6:BD6">COUNT(AC12:AC67)</f>
        <v>1</v>
      </c>
      <c r="AD6" s="279">
        <f t="shared" si="14"/>
        <v>1</v>
      </c>
      <c r="AE6" s="280">
        <f t="shared" si="14"/>
        <v>0</v>
      </c>
      <c r="AF6" s="280">
        <f t="shared" si="14"/>
        <v>1</v>
      </c>
      <c r="AG6" s="280">
        <f t="shared" si="14"/>
        <v>8</v>
      </c>
      <c r="AH6" s="276">
        <f t="shared" si="14"/>
        <v>2</v>
      </c>
      <c r="AI6" s="280">
        <f t="shared" si="14"/>
        <v>0</v>
      </c>
      <c r="AJ6" s="278">
        <f t="shared" si="14"/>
        <v>2</v>
      </c>
      <c r="AK6" s="278">
        <f t="shared" si="14"/>
        <v>0</v>
      </c>
      <c r="AL6" s="278">
        <f t="shared" si="14"/>
        <v>1</v>
      </c>
      <c r="AM6" s="278">
        <f t="shared" si="14"/>
        <v>0</v>
      </c>
      <c r="AN6" s="490">
        <f t="shared" si="14"/>
        <v>8</v>
      </c>
      <c r="AO6" s="278">
        <f t="shared" si="14"/>
        <v>0</v>
      </c>
      <c r="AP6" s="281">
        <f t="shared" si="14"/>
        <v>0</v>
      </c>
      <c r="AQ6" s="282">
        <f t="shared" si="14"/>
        <v>1</v>
      </c>
      <c r="AR6" s="282">
        <f t="shared" si="14"/>
        <v>1</v>
      </c>
      <c r="AS6" s="276">
        <f t="shared" si="14"/>
        <v>2</v>
      </c>
      <c r="AT6" s="277">
        <f t="shared" si="14"/>
        <v>0</v>
      </c>
      <c r="AU6" s="256">
        <f>ROWS(AU12:AU67)-COUNTBLANK(AU12:AU67)</f>
        <v>4</v>
      </c>
      <c r="AV6" s="258"/>
      <c r="AW6" s="275">
        <f t="shared" si="14"/>
        <v>22</v>
      </c>
      <c r="AX6" s="280">
        <f t="shared" si="14"/>
        <v>8</v>
      </c>
      <c r="AY6" s="278">
        <f t="shared" si="14"/>
        <v>0</v>
      </c>
      <c r="AZ6" s="278">
        <f t="shared" si="14"/>
        <v>7</v>
      </c>
      <c r="BA6" s="278">
        <f t="shared" si="14"/>
        <v>3</v>
      </c>
      <c r="BB6" s="278">
        <f t="shared" si="14"/>
        <v>0</v>
      </c>
      <c r="BC6" s="283">
        <f t="shared" si="14"/>
        <v>1</v>
      </c>
      <c r="BD6" s="277">
        <f t="shared" si="14"/>
        <v>1</v>
      </c>
      <c r="BE6" s="256">
        <f>ROWS(BE12:BE67)-COUNTBLANK(BE12:BE67)</f>
        <v>2</v>
      </c>
      <c r="BF6" s="258"/>
      <c r="BG6" s="274">
        <f aca="true" t="shared" si="15" ref="BG6:BR6">COUNT(BG12:BG67)</f>
        <v>5</v>
      </c>
      <c r="BH6" s="274">
        <f t="shared" si="15"/>
        <v>3</v>
      </c>
      <c r="BI6" s="284">
        <f t="shared" si="15"/>
        <v>7</v>
      </c>
      <c r="BJ6" s="284">
        <f t="shared" si="15"/>
        <v>2</v>
      </c>
      <c r="BK6" s="284">
        <f t="shared" si="15"/>
        <v>0</v>
      </c>
      <c r="BL6" s="284">
        <f>COUNT(BL12:BL67)</f>
        <v>3</v>
      </c>
      <c r="BM6" s="284">
        <f>COUNT(BM12:BM67)</f>
        <v>4</v>
      </c>
      <c r="BN6" s="278">
        <f t="shared" si="15"/>
        <v>8</v>
      </c>
      <c r="BO6" s="278">
        <f t="shared" si="15"/>
        <v>0</v>
      </c>
      <c r="BP6" s="276">
        <f>COUNT(BP12:BP67)</f>
        <v>1</v>
      </c>
      <c r="BQ6" s="276">
        <f>COUNT(BQ12:BQ67)</f>
        <v>0</v>
      </c>
      <c r="BR6" s="277">
        <f t="shared" si="15"/>
        <v>0</v>
      </c>
      <c r="BS6" s="285">
        <f>COUNT(BS12:BS67)</f>
        <v>21</v>
      </c>
      <c r="BT6" s="256">
        <f>ROWS(BT12:BT67)-COUNTBLANK(BT12:BT67)</f>
        <v>5</v>
      </c>
      <c r="BU6" s="258"/>
      <c r="BV6" s="274">
        <f>COUNT(BV12:BV67)</f>
        <v>22</v>
      </c>
      <c r="BW6" s="286">
        <f>ROWS(BW12:BW67)-COUNTBLANK(BW12:BW67)</f>
        <v>9</v>
      </c>
      <c r="BX6" s="287">
        <f>ROWS(BX12:BX67)-COUNTBLANK(BX12:BX67)</f>
        <v>8</v>
      </c>
      <c r="BY6" s="256">
        <f>ROWS(BY12:BY67)-COUNTBLANK(BY12:BY67)</f>
        <v>0</v>
      </c>
      <c r="BZ6" s="258"/>
      <c r="CA6" s="274">
        <f>COUNT(CA12:CA67)</f>
        <v>20</v>
      </c>
      <c r="CB6" s="286">
        <f>ROWS(CB12:CB67)-COUNTBLANK(CB12:CB67)</f>
        <v>9</v>
      </c>
      <c r="CC6" s="344">
        <f>ROWS(CC12:CC67)-COUNTBLANK(CC12:CC67)</f>
        <v>4</v>
      </c>
      <c r="CD6" s="353">
        <f>COUNT(CD12:CD67)</f>
        <v>5</v>
      </c>
      <c r="CE6" s="278">
        <f>COUNT(CE12:CE67)</f>
        <v>16</v>
      </c>
      <c r="CF6" s="472">
        <f>COUNT(CF12:CF67)</f>
        <v>3</v>
      </c>
      <c r="CG6" s="256">
        <f>ROWS(CG12:CG67)-COUNTBLANK(CG12:CG67)</f>
        <v>10</v>
      </c>
      <c r="CH6" s="258"/>
      <c r="CI6" s="274">
        <f>COUNT(CI12:CI67)</f>
        <v>19</v>
      </c>
      <c r="CJ6" s="277">
        <f>COUNT(CJ12:CJ67)</f>
        <v>19</v>
      </c>
      <c r="CK6" s="256">
        <f>ROWS(CK12:CK67)-COUNTBLANK(CK12:CK67)</f>
        <v>4</v>
      </c>
      <c r="CL6" s="274">
        <f>COUNT(CL12:CL67)</f>
        <v>19</v>
      </c>
      <c r="CM6" s="277">
        <f>COUNT(CM12:CM67)</f>
        <v>19</v>
      </c>
      <c r="CN6" s="274">
        <f aca="true" t="shared" si="16" ref="CN6:CU6">COUNT(CN12:CN67)</f>
        <v>19</v>
      </c>
      <c r="CO6" s="277">
        <f t="shared" si="16"/>
        <v>19</v>
      </c>
      <c r="CP6" s="256">
        <f>ROWS(CP12:CP67)-COUNTBLANK(CP12:CP67)</f>
        <v>2</v>
      </c>
      <c r="CQ6" s="277">
        <f t="shared" si="16"/>
        <v>19</v>
      </c>
      <c r="CR6" s="274">
        <f t="shared" si="16"/>
        <v>19</v>
      </c>
      <c r="CS6" s="277">
        <f t="shared" si="16"/>
        <v>19</v>
      </c>
      <c r="CT6" s="274">
        <f>COUNT(CT12:CT67)</f>
        <v>19</v>
      </c>
      <c r="CU6" s="277">
        <f t="shared" si="16"/>
        <v>19</v>
      </c>
      <c r="CV6" s="274">
        <f>COUNT(CV12:CV67)</f>
        <v>19</v>
      </c>
      <c r="CW6" s="256">
        <f>ROWS(CW12:CW67)-COUNTBLANK(CW12:CW67)</f>
        <v>5</v>
      </c>
      <c r="CX6" s="353">
        <f>COUNT(CX12:CX67)</f>
        <v>15</v>
      </c>
      <c r="CY6" s="278">
        <f>COUNT(CY12:CY67)</f>
        <v>5</v>
      </c>
      <c r="CZ6" s="347">
        <f>ROWS(CZ12:CZ67)-COUNTBLANK(CZ12:CZ67)</f>
        <v>15</v>
      </c>
      <c r="DA6" s="258"/>
      <c r="DB6" s="258"/>
      <c r="DC6" s="353">
        <f>COUNT(DC12:DC67)</f>
        <v>18</v>
      </c>
      <c r="DD6" s="278">
        <f>COUNT(DD12:DD67)</f>
        <v>1</v>
      </c>
      <c r="DE6" s="256">
        <f>ROWS(DE12:DE67)-COUNTBLANK(DE12:DE67)</f>
        <v>4</v>
      </c>
      <c r="DF6" s="347">
        <f>ROWS(DF12:DF67)-COUNTBLANK(DF12:DF67)</f>
        <v>15</v>
      </c>
      <c r="DG6" s="258"/>
      <c r="DH6" s="274">
        <f aca="true" t="shared" si="17" ref="DH6:EP6">COUNT(DH12:DH67)</f>
        <v>10</v>
      </c>
      <c r="DI6" s="277">
        <f t="shared" si="17"/>
        <v>14</v>
      </c>
      <c r="DJ6" s="274">
        <f t="shared" si="17"/>
        <v>10</v>
      </c>
      <c r="DK6" s="277">
        <f t="shared" si="17"/>
        <v>8</v>
      </c>
      <c r="DL6" s="276">
        <f t="shared" si="17"/>
        <v>4</v>
      </c>
      <c r="DM6" s="274">
        <f t="shared" si="17"/>
        <v>9</v>
      </c>
      <c r="DN6" s="277">
        <f t="shared" si="17"/>
        <v>10</v>
      </c>
      <c r="DO6" s="274">
        <f t="shared" si="17"/>
        <v>5</v>
      </c>
      <c r="DP6" s="277">
        <f t="shared" si="17"/>
        <v>9</v>
      </c>
      <c r="DQ6" s="276">
        <f t="shared" si="17"/>
        <v>7</v>
      </c>
      <c r="DR6" s="274">
        <f t="shared" si="17"/>
        <v>5</v>
      </c>
      <c r="DS6" s="277">
        <f t="shared" si="17"/>
        <v>9</v>
      </c>
      <c r="DT6" s="274">
        <f t="shared" si="17"/>
        <v>2</v>
      </c>
      <c r="DU6" s="277">
        <f t="shared" si="17"/>
        <v>3</v>
      </c>
      <c r="DV6" s="276">
        <f t="shared" si="17"/>
        <v>12</v>
      </c>
      <c r="DW6" s="274">
        <f aca="true" t="shared" si="18" ref="DW6:EF6">COUNT(DW12:DW67)</f>
        <v>2</v>
      </c>
      <c r="DX6" s="277">
        <f t="shared" si="18"/>
        <v>2</v>
      </c>
      <c r="DY6" s="274">
        <f t="shared" si="18"/>
        <v>5</v>
      </c>
      <c r="DZ6" s="277">
        <f t="shared" si="18"/>
        <v>1</v>
      </c>
      <c r="EA6" s="276">
        <f t="shared" si="18"/>
        <v>4</v>
      </c>
      <c r="EB6" s="274">
        <f t="shared" si="18"/>
        <v>2</v>
      </c>
      <c r="EC6" s="277">
        <f t="shared" si="18"/>
        <v>3</v>
      </c>
      <c r="ED6" s="274">
        <f t="shared" si="18"/>
        <v>9</v>
      </c>
      <c r="EE6" s="277">
        <f t="shared" si="18"/>
        <v>4</v>
      </c>
      <c r="EF6" s="276">
        <f t="shared" si="18"/>
        <v>1</v>
      </c>
      <c r="EG6" s="274">
        <f>COUNT(EG12:EG67)</f>
        <v>1</v>
      </c>
      <c r="EH6" s="277">
        <f>COUNT(EH12:EH67)</f>
        <v>0</v>
      </c>
      <c r="EI6" s="274">
        <f>COUNT(EI12:EI67)</f>
        <v>2</v>
      </c>
      <c r="EJ6" s="277">
        <f>COUNT(EJ12:EJ67)</f>
        <v>6</v>
      </c>
      <c r="EK6" s="276">
        <f>COUNT(EK12:EK67)</f>
        <v>4</v>
      </c>
      <c r="EL6" s="274">
        <f t="shared" si="17"/>
        <v>3</v>
      </c>
      <c r="EM6" s="274">
        <f t="shared" si="17"/>
        <v>5</v>
      </c>
      <c r="EN6" s="366">
        <f t="shared" si="17"/>
        <v>1</v>
      </c>
      <c r="EP6" s="346">
        <f t="shared" si="17"/>
        <v>0</v>
      </c>
      <c r="EQ6" s="256">
        <f>ROWS(EQ12:EQ67)-COUNTBLANK(EQ12:EQ67)</f>
        <v>0</v>
      </c>
      <c r="ER6" s="258"/>
      <c r="ET6" s="265"/>
      <c r="EV6" s="258"/>
      <c r="EW6" s="383">
        <f aca="true" t="shared" si="19" ref="EW6:FN6">SUM(EW12:EW67)</f>
        <v>2</v>
      </c>
      <c r="EX6" s="383">
        <f t="shared" si="19"/>
        <v>62.5</v>
      </c>
      <c r="EY6" s="384">
        <f t="shared" si="19"/>
        <v>0</v>
      </c>
      <c r="EZ6" s="384">
        <f t="shared" si="19"/>
        <v>0.22</v>
      </c>
      <c r="FA6" s="384">
        <f t="shared" si="19"/>
        <v>154.6</v>
      </c>
      <c r="FB6" s="384">
        <f t="shared" si="19"/>
        <v>30.9</v>
      </c>
      <c r="FC6" s="384">
        <f t="shared" si="19"/>
        <v>0</v>
      </c>
      <c r="FD6" s="385">
        <f t="shared" si="19"/>
        <v>42</v>
      </c>
      <c r="FE6" s="385">
        <f t="shared" si="19"/>
        <v>0</v>
      </c>
      <c r="FF6" s="385">
        <f t="shared" si="19"/>
        <v>8</v>
      </c>
      <c r="FG6" s="385">
        <f t="shared" si="19"/>
        <v>0</v>
      </c>
      <c r="FH6" s="385">
        <f t="shared" si="19"/>
        <v>223.5</v>
      </c>
      <c r="FI6" s="385">
        <f t="shared" si="19"/>
        <v>0</v>
      </c>
      <c r="FJ6" s="386">
        <f t="shared" si="19"/>
        <v>0</v>
      </c>
      <c r="FK6" s="387">
        <f t="shared" si="19"/>
        <v>84.28</v>
      </c>
      <c r="FL6" s="387">
        <f t="shared" si="19"/>
        <v>0</v>
      </c>
      <c r="FM6" s="395">
        <f t="shared" si="19"/>
        <v>35</v>
      </c>
      <c r="FN6" s="388">
        <f t="shared" si="19"/>
        <v>0</v>
      </c>
      <c r="FP6" s="390">
        <f aca="true" t="shared" si="20" ref="FP6:GQ6">SUM(FP12:FP67)</f>
        <v>0</v>
      </c>
      <c r="FQ6" s="391">
        <f t="shared" si="20"/>
        <v>344.02000000000004</v>
      </c>
      <c r="FR6" s="384">
        <f t="shared" si="20"/>
        <v>137.72</v>
      </c>
      <c r="FS6" s="385">
        <f t="shared" si="20"/>
        <v>0</v>
      </c>
      <c r="FT6" s="385">
        <f t="shared" si="20"/>
        <v>294</v>
      </c>
      <c r="FU6" s="385">
        <f t="shared" si="20"/>
        <v>99</v>
      </c>
      <c r="FV6" s="385">
        <f t="shared" si="20"/>
        <v>0</v>
      </c>
      <c r="FW6" s="392">
        <f t="shared" si="20"/>
        <v>0</v>
      </c>
      <c r="FX6" s="388">
        <f t="shared" si="20"/>
        <v>0</v>
      </c>
      <c r="FY6" s="389" t="e">
        <f t="shared" si="20"/>
        <v>#VALUE!</v>
      </c>
      <c r="FZ6" s="390">
        <f t="shared" si="20"/>
        <v>0</v>
      </c>
      <c r="GA6" s="393">
        <f t="shared" si="20"/>
        <v>41.33</v>
      </c>
      <c r="GB6" s="393">
        <f t="shared" si="20"/>
        <v>19.75</v>
      </c>
      <c r="GC6" s="394">
        <f t="shared" si="20"/>
        <v>96.72</v>
      </c>
      <c r="GD6" s="394">
        <f t="shared" si="20"/>
        <v>90</v>
      </c>
      <c r="GE6" s="394">
        <f t="shared" si="20"/>
        <v>0</v>
      </c>
      <c r="GF6" s="394">
        <f t="shared" si="20"/>
        <v>157</v>
      </c>
      <c r="GG6" s="394">
        <f t="shared" si="20"/>
        <v>130.82999999999998</v>
      </c>
      <c r="GH6" s="385">
        <f t="shared" si="20"/>
        <v>98</v>
      </c>
      <c r="GI6" s="385">
        <f t="shared" si="20"/>
        <v>0</v>
      </c>
      <c r="GJ6" s="395">
        <f t="shared" si="20"/>
        <v>1.1</v>
      </c>
      <c r="GK6" s="395">
        <f t="shared" si="20"/>
        <v>0</v>
      </c>
      <c r="GL6" s="388">
        <f t="shared" si="20"/>
        <v>0</v>
      </c>
      <c r="GM6" s="396">
        <f t="shared" si="20"/>
        <v>86</v>
      </c>
      <c r="GN6" s="389" t="e">
        <f t="shared" si="20"/>
        <v>#VALUE!</v>
      </c>
      <c r="GO6" s="390">
        <f t="shared" si="20"/>
        <v>0</v>
      </c>
      <c r="GP6" s="393">
        <f t="shared" si="20"/>
        <v>73.6</v>
      </c>
      <c r="GQ6" s="397" t="e">
        <f t="shared" si="20"/>
        <v>#VALUE!</v>
      </c>
      <c r="GR6" s="398"/>
      <c r="GS6" s="389"/>
      <c r="GT6" s="390">
        <f aca="true" t="shared" si="21" ref="GT6:HC6">SUM(GT12:GT67)</f>
        <v>0</v>
      </c>
      <c r="GU6" s="393">
        <f t="shared" si="21"/>
        <v>61.01</v>
      </c>
      <c r="GV6" s="397" t="e">
        <f t="shared" si="21"/>
        <v>#VALUE!</v>
      </c>
      <c r="GW6" s="399" t="e">
        <f t="shared" si="21"/>
        <v>#VALUE!</v>
      </c>
      <c r="GX6" s="400">
        <f t="shared" si="21"/>
        <v>229</v>
      </c>
      <c r="GY6" s="385">
        <f t="shared" si="21"/>
        <v>396</v>
      </c>
      <c r="GZ6" s="401" t="e">
        <f t="shared" si="21"/>
        <v>#VALUE!</v>
      </c>
      <c r="HA6" s="389" t="e">
        <f t="shared" si="21"/>
        <v>#VALUE!</v>
      </c>
      <c r="HB6" s="390">
        <f t="shared" si="21"/>
        <v>0</v>
      </c>
      <c r="HC6" s="393">
        <f t="shared" si="21"/>
        <v>374.06</v>
      </c>
    </row>
    <row r="7" spans="4:171" ht="13.5" thickBot="1">
      <c r="D7" s="288"/>
      <c r="G7" s="289"/>
      <c r="H7" s="289"/>
      <c r="I7" s="289"/>
      <c r="ET7" s="265"/>
      <c r="FN7" s="455">
        <f>SUM(EW6:FN6)</f>
        <v>643</v>
      </c>
      <c r="FO7" s="456" t="s">
        <v>701</v>
      </c>
    </row>
    <row r="8" spans="2:210" s="213" customFormat="1" ht="13.5" thickBot="1">
      <c r="B8" s="213" t="s">
        <v>687</v>
      </c>
      <c r="D8" s="1164" t="s">
        <v>0</v>
      </c>
      <c r="E8" s="1165"/>
      <c r="F8" s="290"/>
      <c r="G8" s="1166" t="str">
        <f>REPT("R S V P                      ",3)</f>
        <v>R S V P                      R S V P                      R S V P                      </v>
      </c>
      <c r="H8" s="1167"/>
      <c r="I8" s="1167"/>
      <c r="J8" s="1167"/>
      <c r="K8" s="1167"/>
      <c r="L8" s="1167"/>
      <c r="M8" s="1167"/>
      <c r="N8" s="1167"/>
      <c r="O8" s="1168"/>
      <c r="P8" s="290"/>
      <c r="Q8" s="1169" t="s">
        <v>402</v>
      </c>
      <c r="R8" s="1170"/>
      <c r="S8" s="1171"/>
      <c r="T8" s="290"/>
      <c r="U8" s="1172" t="s">
        <v>440</v>
      </c>
      <c r="V8" s="1173"/>
      <c r="W8" s="1173"/>
      <c r="X8" s="1173"/>
      <c r="Y8" s="1173"/>
      <c r="Z8" s="1173"/>
      <c r="AA8" s="1174"/>
      <c r="AB8" s="290"/>
      <c r="AC8" s="1161" t="s">
        <v>442</v>
      </c>
      <c r="AD8" s="1162"/>
      <c r="AE8" s="1162"/>
      <c r="AF8" s="1162"/>
      <c r="AG8" s="1162"/>
      <c r="AH8" s="1162"/>
      <c r="AI8" s="1162"/>
      <c r="AJ8" s="1162"/>
      <c r="AK8" s="1162"/>
      <c r="AL8" s="1162"/>
      <c r="AM8" s="1162"/>
      <c r="AN8" s="1162"/>
      <c r="AO8" s="1162"/>
      <c r="AP8" s="1162"/>
      <c r="AQ8" s="1162"/>
      <c r="AR8" s="1162"/>
      <c r="AS8" s="1162"/>
      <c r="AT8" s="1162"/>
      <c r="AU8" s="1163"/>
      <c r="AV8" s="290"/>
      <c r="AW8" s="1175" t="s">
        <v>441</v>
      </c>
      <c r="AX8" s="1176"/>
      <c r="AY8" s="1176"/>
      <c r="AZ8" s="1176"/>
      <c r="BA8" s="1176"/>
      <c r="BB8" s="1176"/>
      <c r="BC8" s="1176"/>
      <c r="BD8" s="1176"/>
      <c r="BE8" s="1177"/>
      <c r="BF8" s="290"/>
      <c r="BG8" s="1178" t="s">
        <v>444</v>
      </c>
      <c r="BH8" s="1179"/>
      <c r="BI8" s="1179"/>
      <c r="BJ8" s="1179"/>
      <c r="BK8" s="1179"/>
      <c r="BL8" s="1179"/>
      <c r="BM8" s="1179"/>
      <c r="BN8" s="1179"/>
      <c r="BO8" s="1179"/>
      <c r="BP8" s="1179"/>
      <c r="BQ8" s="1179"/>
      <c r="BR8" s="1179"/>
      <c r="BS8" s="1179"/>
      <c r="BT8" s="1180"/>
      <c r="BU8" s="290"/>
      <c r="BV8" s="1158" t="s">
        <v>446</v>
      </c>
      <c r="BW8" s="1159"/>
      <c r="BX8" s="1159"/>
      <c r="BY8" s="1160"/>
      <c r="BZ8" s="290"/>
      <c r="CA8" s="1169" t="s">
        <v>567</v>
      </c>
      <c r="CB8" s="1170"/>
      <c r="CC8" s="1170"/>
      <c r="CD8" s="1170"/>
      <c r="CE8" s="1170"/>
      <c r="CF8" s="1170"/>
      <c r="CG8" s="1171"/>
      <c r="CH8" s="290"/>
      <c r="CI8" s="1161" t="s">
        <v>469</v>
      </c>
      <c r="CJ8" s="1162"/>
      <c r="CK8" s="1162"/>
      <c r="CL8" s="1162"/>
      <c r="CM8" s="1162"/>
      <c r="CN8" s="1162"/>
      <c r="CO8" s="1162"/>
      <c r="CP8" s="1162"/>
      <c r="CQ8" s="1162"/>
      <c r="CR8" s="1162"/>
      <c r="CS8" s="1162"/>
      <c r="CT8" s="1162"/>
      <c r="CU8" s="1162"/>
      <c r="CV8" s="1162"/>
      <c r="CW8" s="1162"/>
      <c r="CX8" s="1162"/>
      <c r="CY8" s="1162"/>
      <c r="CZ8" s="1163"/>
      <c r="DA8" s="290"/>
      <c r="DB8" s="290"/>
      <c r="DC8" s="1158" t="s">
        <v>488</v>
      </c>
      <c r="DD8" s="1159"/>
      <c r="DE8" s="1159"/>
      <c r="DF8" s="1160"/>
      <c r="DG8" s="290"/>
      <c r="DH8" s="1161" t="s">
        <v>511</v>
      </c>
      <c r="DI8" s="1162"/>
      <c r="DJ8" s="1162"/>
      <c r="DK8" s="1162"/>
      <c r="DL8" s="1162"/>
      <c r="DM8" s="1162"/>
      <c r="DN8" s="1162"/>
      <c r="DO8" s="1162"/>
      <c r="DP8" s="1162"/>
      <c r="DQ8" s="1162"/>
      <c r="DR8" s="1162"/>
      <c r="DS8" s="1162"/>
      <c r="DT8" s="1162"/>
      <c r="DU8" s="1162"/>
      <c r="DV8" s="1162"/>
      <c r="DW8" s="1162"/>
      <c r="DX8" s="1162"/>
      <c r="DY8" s="1162"/>
      <c r="DZ8" s="1162"/>
      <c r="EA8" s="1162"/>
      <c r="EB8" s="1162"/>
      <c r="EC8" s="1162"/>
      <c r="ED8" s="1162"/>
      <c r="EE8" s="1162"/>
      <c r="EF8" s="1162"/>
      <c r="EG8" s="1162"/>
      <c r="EH8" s="1162"/>
      <c r="EI8" s="1162"/>
      <c r="EJ8" s="1162"/>
      <c r="EK8" s="1162"/>
      <c r="EL8" s="1162"/>
      <c r="EM8" s="1162"/>
      <c r="EN8" s="1162"/>
      <c r="EO8" s="1162"/>
      <c r="EP8" s="1162"/>
      <c r="EQ8" s="1163"/>
      <c r="ER8" s="290"/>
      <c r="ET8" s="382"/>
      <c r="EV8" s="290"/>
      <c r="EW8" s="1161" t="s">
        <v>442</v>
      </c>
      <c r="EX8" s="1162"/>
      <c r="EY8" s="1162"/>
      <c r="EZ8" s="1162"/>
      <c r="FA8" s="1162"/>
      <c r="FB8" s="1162"/>
      <c r="FC8" s="1162"/>
      <c r="FD8" s="1162"/>
      <c r="FE8" s="1162"/>
      <c r="FF8" s="1162"/>
      <c r="FG8" s="1162"/>
      <c r="FH8" s="1162"/>
      <c r="FI8" s="1162"/>
      <c r="FJ8" s="1162"/>
      <c r="FK8" s="1162"/>
      <c r="FL8" s="1162"/>
      <c r="FM8" s="1162"/>
      <c r="FN8" s="1162"/>
      <c r="FO8" s="1163"/>
      <c r="FP8" s="290"/>
      <c r="FQ8" s="1175" t="s">
        <v>441</v>
      </c>
      <c r="FR8" s="1176"/>
      <c r="FS8" s="1176"/>
      <c r="FT8" s="1176"/>
      <c r="FU8" s="1176"/>
      <c r="FV8" s="1176"/>
      <c r="FW8" s="1176"/>
      <c r="FX8" s="1176"/>
      <c r="FY8" s="1177"/>
      <c r="FZ8" s="290"/>
      <c r="GA8" s="1178" t="s">
        <v>444</v>
      </c>
      <c r="GB8" s="1179"/>
      <c r="GC8" s="1179"/>
      <c r="GD8" s="1179"/>
      <c r="GE8" s="1179"/>
      <c r="GF8" s="1179"/>
      <c r="GG8" s="1179"/>
      <c r="GH8" s="1179"/>
      <c r="GI8" s="1179"/>
      <c r="GJ8" s="1179"/>
      <c r="GK8" s="1179"/>
      <c r="GL8" s="1179"/>
      <c r="GM8" s="1179"/>
      <c r="GN8" s="1180"/>
      <c r="GO8" s="290"/>
      <c r="GP8" s="1158" t="s">
        <v>446</v>
      </c>
      <c r="GQ8" s="1159"/>
      <c r="GR8" s="1159"/>
      <c r="GS8" s="1160"/>
      <c r="GT8" s="290"/>
      <c r="GU8" s="1169" t="s">
        <v>468</v>
      </c>
      <c r="GV8" s="1170"/>
      <c r="GW8" s="1170"/>
      <c r="GX8" s="1170"/>
      <c r="GY8" s="1170"/>
      <c r="GZ8" s="1170"/>
      <c r="HA8" s="1171"/>
      <c r="HB8" s="290"/>
    </row>
    <row r="9" spans="4:150" ht="12.75">
      <c r="D9" s="288"/>
      <c r="G9" s="289"/>
      <c r="H9" s="289"/>
      <c r="I9" s="289"/>
      <c r="ET9" s="265"/>
    </row>
    <row r="10" spans="2:211" s="109" customFormat="1" ht="171">
      <c r="B10" s="448"/>
      <c r="D10" s="291" t="s">
        <v>0</v>
      </c>
      <c r="E10" s="292" t="s">
        <v>8</v>
      </c>
      <c r="F10" s="259"/>
      <c r="G10" s="293" t="s">
        <v>392</v>
      </c>
      <c r="H10" s="293" t="s">
        <v>393</v>
      </c>
      <c r="I10" s="294" t="s">
        <v>394</v>
      </c>
      <c r="J10" s="250" t="s">
        <v>404</v>
      </c>
      <c r="K10" s="378" t="s">
        <v>405</v>
      </c>
      <c r="L10" s="378" t="s">
        <v>406</v>
      </c>
      <c r="M10" s="251" t="s">
        <v>407</v>
      </c>
      <c r="N10" s="251" t="s">
        <v>408</v>
      </c>
      <c r="O10" s="402" t="s">
        <v>409</v>
      </c>
      <c r="P10" s="259"/>
      <c r="Q10" s="297" t="s">
        <v>402</v>
      </c>
      <c r="R10" s="297" t="s">
        <v>485</v>
      </c>
      <c r="S10" s="297" t="s">
        <v>403</v>
      </c>
      <c r="T10" s="259"/>
      <c r="U10" s="170" t="s">
        <v>541</v>
      </c>
      <c r="V10" s="254" t="s">
        <v>411</v>
      </c>
      <c r="W10" s="170" t="s">
        <v>412</v>
      </c>
      <c r="X10" s="350" t="s">
        <v>542</v>
      </c>
      <c r="Y10" s="206" t="s">
        <v>32</v>
      </c>
      <c r="Z10" s="350" t="s">
        <v>543</v>
      </c>
      <c r="AA10" s="252" t="s">
        <v>413</v>
      </c>
      <c r="AB10" s="259"/>
      <c r="AC10" s="298" t="s">
        <v>544</v>
      </c>
      <c r="AD10" s="298" t="s">
        <v>414</v>
      </c>
      <c r="AE10" s="299" t="s">
        <v>415</v>
      </c>
      <c r="AF10" s="299" t="s">
        <v>416</v>
      </c>
      <c r="AG10" s="299" t="s">
        <v>417</v>
      </c>
      <c r="AH10" s="460" t="s">
        <v>418</v>
      </c>
      <c r="AI10" s="299" t="s">
        <v>419</v>
      </c>
      <c r="AJ10" s="300" t="s">
        <v>420</v>
      </c>
      <c r="AK10" s="300" t="s">
        <v>421</v>
      </c>
      <c r="AL10" s="300" t="s">
        <v>422</v>
      </c>
      <c r="AM10" s="300" t="s">
        <v>423</v>
      </c>
      <c r="AN10" s="489" t="s">
        <v>577</v>
      </c>
      <c r="AO10" s="300" t="s">
        <v>425</v>
      </c>
      <c r="AP10" s="301" t="s">
        <v>426</v>
      </c>
      <c r="AQ10" s="302" t="s">
        <v>427</v>
      </c>
      <c r="AR10" s="302" t="s">
        <v>428</v>
      </c>
      <c r="AS10" s="460" t="s">
        <v>720</v>
      </c>
      <c r="AT10" s="303" t="s">
        <v>429</v>
      </c>
      <c r="AU10" s="252" t="s">
        <v>430</v>
      </c>
      <c r="AV10" s="259"/>
      <c r="AW10" s="304" t="s">
        <v>431</v>
      </c>
      <c r="AX10" s="299" t="s">
        <v>432</v>
      </c>
      <c r="AY10" s="300" t="s">
        <v>433</v>
      </c>
      <c r="AZ10" s="300" t="s">
        <v>435</v>
      </c>
      <c r="BA10" s="300" t="s">
        <v>437</v>
      </c>
      <c r="BB10" s="300" t="s">
        <v>436</v>
      </c>
      <c r="BC10" s="305" t="s">
        <v>434</v>
      </c>
      <c r="BD10" s="303" t="s">
        <v>438</v>
      </c>
      <c r="BE10" s="252" t="s">
        <v>439</v>
      </c>
      <c r="BF10" s="259"/>
      <c r="BG10" s="306" t="s">
        <v>453</v>
      </c>
      <c r="BH10" s="306" t="s">
        <v>454</v>
      </c>
      <c r="BI10" s="299" t="s">
        <v>455</v>
      </c>
      <c r="BJ10" s="299" t="s">
        <v>456</v>
      </c>
      <c r="BK10" s="299" t="s">
        <v>457</v>
      </c>
      <c r="BL10" s="299" t="s">
        <v>458</v>
      </c>
      <c r="BM10" s="299" t="s">
        <v>459</v>
      </c>
      <c r="BN10" s="300" t="s">
        <v>460</v>
      </c>
      <c r="BO10" s="300" t="s">
        <v>461</v>
      </c>
      <c r="BP10" s="307" t="s">
        <v>462</v>
      </c>
      <c r="BQ10" s="307" t="s">
        <v>463</v>
      </c>
      <c r="BR10" s="303" t="s">
        <v>464</v>
      </c>
      <c r="BS10" s="308" t="s">
        <v>445</v>
      </c>
      <c r="BT10" s="252" t="s">
        <v>443</v>
      </c>
      <c r="BU10" s="259"/>
      <c r="BV10" s="306" t="s">
        <v>447</v>
      </c>
      <c r="BW10" s="297" t="s">
        <v>448</v>
      </c>
      <c r="BX10" s="206" t="s">
        <v>449</v>
      </c>
      <c r="BY10" s="252" t="s">
        <v>450</v>
      </c>
      <c r="BZ10" s="259"/>
      <c r="CA10" s="306" t="s">
        <v>486</v>
      </c>
      <c r="CB10" s="297" t="s">
        <v>465</v>
      </c>
      <c r="CC10" s="254" t="s">
        <v>466</v>
      </c>
      <c r="CD10" s="352" t="s">
        <v>519</v>
      </c>
      <c r="CE10" s="300" t="s">
        <v>520</v>
      </c>
      <c r="CF10" s="473" t="s">
        <v>521</v>
      </c>
      <c r="CG10" s="252" t="s">
        <v>570</v>
      </c>
      <c r="CH10" s="259"/>
      <c r="CI10" s="306" t="s">
        <v>470</v>
      </c>
      <c r="CJ10" s="303" t="s">
        <v>471</v>
      </c>
      <c r="CK10" s="252" t="s">
        <v>473</v>
      </c>
      <c r="CL10" s="306" t="s">
        <v>476</v>
      </c>
      <c r="CM10" s="303" t="s">
        <v>475</v>
      </c>
      <c r="CN10" s="306" t="s">
        <v>474</v>
      </c>
      <c r="CO10" s="303" t="s">
        <v>477</v>
      </c>
      <c r="CP10" s="252" t="s">
        <v>472</v>
      </c>
      <c r="CQ10" s="303" t="s">
        <v>478</v>
      </c>
      <c r="CR10" s="306" t="s">
        <v>479</v>
      </c>
      <c r="CS10" s="303" t="s">
        <v>480</v>
      </c>
      <c r="CT10" s="306" t="s">
        <v>487</v>
      </c>
      <c r="CU10" s="303" t="s">
        <v>481</v>
      </c>
      <c r="CV10" s="306" t="s">
        <v>482</v>
      </c>
      <c r="CW10" s="252" t="s">
        <v>483</v>
      </c>
      <c r="CX10" s="352" t="s">
        <v>523</v>
      </c>
      <c r="CY10" s="300" t="s">
        <v>524</v>
      </c>
      <c r="CZ10" s="345" t="s">
        <v>484</v>
      </c>
      <c r="DA10" s="259"/>
      <c r="DB10" s="259"/>
      <c r="DC10" s="352" t="s">
        <v>526</v>
      </c>
      <c r="DD10" s="300" t="s">
        <v>527</v>
      </c>
      <c r="DE10" s="252" t="s">
        <v>489</v>
      </c>
      <c r="DF10" s="253" t="s">
        <v>530</v>
      </c>
      <c r="DG10" s="259"/>
      <c r="DH10" s="306" t="s">
        <v>490</v>
      </c>
      <c r="DI10" s="303" t="s">
        <v>531</v>
      </c>
      <c r="DJ10" s="306" t="s">
        <v>532</v>
      </c>
      <c r="DK10" s="303" t="s">
        <v>491</v>
      </c>
      <c r="DL10" s="307" t="s">
        <v>492</v>
      </c>
      <c r="DM10" s="306" t="s">
        <v>493</v>
      </c>
      <c r="DN10" s="303" t="s">
        <v>494</v>
      </c>
      <c r="DO10" s="306" t="s">
        <v>533</v>
      </c>
      <c r="DP10" s="303" t="s">
        <v>495</v>
      </c>
      <c r="DQ10" s="307" t="s">
        <v>496</v>
      </c>
      <c r="DR10" s="306" t="s">
        <v>534</v>
      </c>
      <c r="DS10" s="303" t="s">
        <v>497</v>
      </c>
      <c r="DT10" s="306" t="s">
        <v>535</v>
      </c>
      <c r="DU10" s="303" t="s">
        <v>498</v>
      </c>
      <c r="DV10" s="307" t="s">
        <v>499</v>
      </c>
      <c r="DW10" s="306" t="s">
        <v>500</v>
      </c>
      <c r="DX10" s="303" t="s">
        <v>501</v>
      </c>
      <c r="DY10" s="306" t="s">
        <v>503</v>
      </c>
      <c r="DZ10" s="303" t="s">
        <v>502</v>
      </c>
      <c r="EA10" s="307" t="s">
        <v>504</v>
      </c>
      <c r="EB10" s="306" t="s">
        <v>505</v>
      </c>
      <c r="EC10" s="303" t="s">
        <v>506</v>
      </c>
      <c r="ED10" s="306" t="s">
        <v>507</v>
      </c>
      <c r="EE10" s="303" t="s">
        <v>508</v>
      </c>
      <c r="EF10" s="307" t="s">
        <v>509</v>
      </c>
      <c r="EG10" s="306" t="s">
        <v>510</v>
      </c>
      <c r="EH10" s="303" t="s">
        <v>536</v>
      </c>
      <c r="EI10" s="306" t="s">
        <v>512</v>
      </c>
      <c r="EJ10" s="303" t="s">
        <v>513</v>
      </c>
      <c r="EK10" s="307" t="s">
        <v>514</v>
      </c>
      <c r="EL10" s="303" t="s">
        <v>515</v>
      </c>
      <c r="EM10" s="306" t="s">
        <v>516</v>
      </c>
      <c r="EN10" s="357" t="s">
        <v>529</v>
      </c>
      <c r="EO10" s="374" t="s">
        <v>540</v>
      </c>
      <c r="EP10" s="345" t="s">
        <v>517</v>
      </c>
      <c r="EQ10" s="252" t="s">
        <v>518</v>
      </c>
      <c r="ER10" s="259"/>
      <c r="ET10" s="116"/>
      <c r="EV10" s="259"/>
      <c r="EW10" s="298" t="s">
        <v>544</v>
      </c>
      <c r="EX10" s="298" t="s">
        <v>414</v>
      </c>
      <c r="EY10" s="299" t="s">
        <v>415</v>
      </c>
      <c r="EZ10" s="299" t="s">
        <v>416</v>
      </c>
      <c r="FA10" s="299" t="s">
        <v>417</v>
      </c>
      <c r="FB10" s="299" t="s">
        <v>418</v>
      </c>
      <c r="FC10" s="299" t="s">
        <v>419</v>
      </c>
      <c r="FD10" s="300" t="s">
        <v>420</v>
      </c>
      <c r="FE10" s="300" t="s">
        <v>421</v>
      </c>
      <c r="FF10" s="300" t="s">
        <v>422</v>
      </c>
      <c r="FG10" s="300" t="s">
        <v>423</v>
      </c>
      <c r="FH10" s="300" t="s">
        <v>424</v>
      </c>
      <c r="FI10" s="300" t="s">
        <v>425</v>
      </c>
      <c r="FJ10" s="301" t="s">
        <v>426</v>
      </c>
      <c r="FK10" s="302" t="s">
        <v>427</v>
      </c>
      <c r="FL10" s="302" t="s">
        <v>428</v>
      </c>
      <c r="FM10" s="460" t="s">
        <v>702</v>
      </c>
      <c r="FN10" s="303" t="s">
        <v>429</v>
      </c>
      <c r="FO10" s="252" t="s">
        <v>430</v>
      </c>
      <c r="FP10" s="259"/>
      <c r="FQ10" s="304" t="s">
        <v>431</v>
      </c>
      <c r="FR10" s="299" t="s">
        <v>432</v>
      </c>
      <c r="FS10" s="300" t="s">
        <v>433</v>
      </c>
      <c r="FT10" s="300" t="s">
        <v>435</v>
      </c>
      <c r="FU10" s="300" t="s">
        <v>437</v>
      </c>
      <c r="FV10" s="300" t="s">
        <v>436</v>
      </c>
      <c r="FW10" s="305" t="s">
        <v>434</v>
      </c>
      <c r="FX10" s="303" t="s">
        <v>438</v>
      </c>
      <c r="FY10" s="252" t="s">
        <v>439</v>
      </c>
      <c r="FZ10" s="259"/>
      <c r="GA10" s="306" t="s">
        <v>453</v>
      </c>
      <c r="GB10" s="306" t="s">
        <v>454</v>
      </c>
      <c r="GC10" s="299" t="s">
        <v>455</v>
      </c>
      <c r="GD10" s="299" t="s">
        <v>456</v>
      </c>
      <c r="GE10" s="299" t="s">
        <v>457</v>
      </c>
      <c r="GF10" s="299" t="s">
        <v>458</v>
      </c>
      <c r="GG10" s="299" t="s">
        <v>459</v>
      </c>
      <c r="GH10" s="300" t="s">
        <v>460</v>
      </c>
      <c r="GI10" s="300" t="s">
        <v>461</v>
      </c>
      <c r="GJ10" s="307" t="s">
        <v>462</v>
      </c>
      <c r="GK10" s="307" t="s">
        <v>463</v>
      </c>
      <c r="GL10" s="303" t="s">
        <v>464</v>
      </c>
      <c r="GM10" s="308" t="s">
        <v>445</v>
      </c>
      <c r="GN10" s="252" t="s">
        <v>443</v>
      </c>
      <c r="GO10" s="259"/>
      <c r="GP10" s="306" t="s">
        <v>447</v>
      </c>
      <c r="GQ10" s="297" t="s">
        <v>448</v>
      </c>
      <c r="GR10" s="206" t="s">
        <v>449</v>
      </c>
      <c r="GS10" s="252" t="s">
        <v>450</v>
      </c>
      <c r="GT10" s="259"/>
      <c r="GU10" s="306" t="s">
        <v>486</v>
      </c>
      <c r="GV10" s="297" t="s">
        <v>465</v>
      </c>
      <c r="GW10" s="254" t="s">
        <v>466</v>
      </c>
      <c r="GX10" s="352" t="s">
        <v>519</v>
      </c>
      <c r="GY10" s="300" t="s">
        <v>520</v>
      </c>
      <c r="GZ10" s="355" t="s">
        <v>521</v>
      </c>
      <c r="HA10" s="252" t="s">
        <v>467</v>
      </c>
      <c r="HB10" s="259"/>
      <c r="HC10" s="306" t="s">
        <v>470</v>
      </c>
    </row>
    <row r="11" spans="2:211" s="109" customFormat="1" ht="12.75">
      <c r="B11" s="448"/>
      <c r="D11" s="291"/>
      <c r="E11" s="292"/>
      <c r="F11" s="259"/>
      <c r="G11" s="293"/>
      <c r="H11" s="293"/>
      <c r="I11" s="294"/>
      <c r="J11" s="250"/>
      <c r="K11" s="295"/>
      <c r="L11" s="295"/>
      <c r="M11" s="251"/>
      <c r="N11" s="251"/>
      <c r="O11" s="296"/>
      <c r="P11" s="259"/>
      <c r="Q11" s="297"/>
      <c r="R11" s="297"/>
      <c r="S11" s="297"/>
      <c r="T11" s="259"/>
      <c r="U11" s="170"/>
      <c r="V11" s="254"/>
      <c r="W11" s="170"/>
      <c r="X11" s="350"/>
      <c r="Y11" s="206"/>
      <c r="Z11" s="350"/>
      <c r="AA11" s="252"/>
      <c r="AB11" s="259"/>
      <c r="AC11" s="298"/>
      <c r="AD11" s="298"/>
      <c r="AE11" s="299"/>
      <c r="AF11" s="299"/>
      <c r="AG11" s="299"/>
      <c r="AH11" s="307"/>
      <c r="AI11" s="299"/>
      <c r="AJ11" s="300"/>
      <c r="AK11" s="300"/>
      <c r="AL11" s="300"/>
      <c r="AM11" s="300"/>
      <c r="AN11" s="489"/>
      <c r="AO11" s="300"/>
      <c r="AP11" s="301"/>
      <c r="AQ11" s="302"/>
      <c r="AR11" s="302"/>
      <c r="AS11" s="307"/>
      <c r="AT11" s="303"/>
      <c r="AU11" s="252"/>
      <c r="AV11" s="259"/>
      <c r="AW11" s="304"/>
      <c r="AX11" s="299"/>
      <c r="AY11" s="300"/>
      <c r="AZ11" s="300"/>
      <c r="BA11" s="300"/>
      <c r="BB11" s="300"/>
      <c r="BC11" s="305"/>
      <c r="BD11" s="303"/>
      <c r="BE11" s="252"/>
      <c r="BF11" s="259"/>
      <c r="BG11" s="306"/>
      <c r="BH11" s="306"/>
      <c r="BI11" s="299"/>
      <c r="BJ11" s="299"/>
      <c r="BK11" s="299"/>
      <c r="BL11" s="299"/>
      <c r="BM11" s="299"/>
      <c r="BN11" s="300"/>
      <c r="BO11" s="300"/>
      <c r="BP11" s="307"/>
      <c r="BQ11" s="307"/>
      <c r="BR11" s="303"/>
      <c r="BS11" s="308"/>
      <c r="BT11" s="252"/>
      <c r="BU11" s="259"/>
      <c r="BV11" s="306"/>
      <c r="BW11" s="297"/>
      <c r="BX11" s="206"/>
      <c r="BY11" s="252"/>
      <c r="BZ11" s="259"/>
      <c r="CA11" s="306"/>
      <c r="CB11" s="297"/>
      <c r="CC11" s="254"/>
      <c r="CD11" s="352"/>
      <c r="CE11" s="300"/>
      <c r="CF11" s="473"/>
      <c r="CG11" s="252"/>
      <c r="CH11" s="259"/>
      <c r="CI11" s="306"/>
      <c r="CJ11" s="303"/>
      <c r="CK11" s="252"/>
      <c r="CL11" s="306"/>
      <c r="CM11" s="303"/>
      <c r="CN11" s="306"/>
      <c r="CO11" s="303"/>
      <c r="CP11" s="252"/>
      <c r="CQ11" s="303"/>
      <c r="CR11" s="306"/>
      <c r="CS11" s="303"/>
      <c r="CT11" s="306"/>
      <c r="CU11" s="303"/>
      <c r="CV11" s="306"/>
      <c r="CW11" s="252"/>
      <c r="CX11" s="352"/>
      <c r="CY11" s="300"/>
      <c r="CZ11" s="253"/>
      <c r="DA11" s="259"/>
      <c r="DB11" s="259"/>
      <c r="DC11" s="352"/>
      <c r="DD11" s="300"/>
      <c r="DE11" s="252"/>
      <c r="DF11" s="253"/>
      <c r="DG11" s="259"/>
      <c r="DH11" s="306"/>
      <c r="DI11" s="303"/>
      <c r="DJ11" s="306"/>
      <c r="DK11" s="303"/>
      <c r="DL11" s="307"/>
      <c r="DM11" s="306"/>
      <c r="DN11" s="303"/>
      <c r="DO11" s="306"/>
      <c r="DP11" s="303"/>
      <c r="DQ11" s="307"/>
      <c r="DR11" s="306"/>
      <c r="DS11" s="303"/>
      <c r="DT11" s="306"/>
      <c r="DU11" s="303"/>
      <c r="DV11" s="307"/>
      <c r="DW11" s="306"/>
      <c r="DX11" s="303"/>
      <c r="DY11" s="306"/>
      <c r="DZ11" s="303"/>
      <c r="EA11" s="307"/>
      <c r="EB11" s="306"/>
      <c r="EC11" s="303"/>
      <c r="ED11" s="306"/>
      <c r="EE11" s="303"/>
      <c r="EF11" s="307"/>
      <c r="EG11" s="306"/>
      <c r="EH11" s="303"/>
      <c r="EI11" s="306"/>
      <c r="EJ11" s="303"/>
      <c r="EK11" s="307"/>
      <c r="EL11" s="303"/>
      <c r="EM11" s="306"/>
      <c r="EN11" s="357"/>
      <c r="EO11" s="302"/>
      <c r="EP11" s="345"/>
      <c r="EQ11" s="252"/>
      <c r="ER11" s="259"/>
      <c r="ET11" s="116"/>
      <c r="EV11" s="259"/>
      <c r="EW11" s="298"/>
      <c r="EX11" s="298"/>
      <c r="EY11" s="299"/>
      <c r="EZ11" s="299"/>
      <c r="FA11" s="299"/>
      <c r="FB11" s="299"/>
      <c r="FC11" s="299"/>
      <c r="FD11" s="300"/>
      <c r="FE11" s="300"/>
      <c r="FF11" s="300"/>
      <c r="FG11" s="300"/>
      <c r="FH11" s="300"/>
      <c r="FI11" s="300"/>
      <c r="FJ11" s="301"/>
      <c r="FK11" s="302"/>
      <c r="FL11" s="302"/>
      <c r="FM11" s="307"/>
      <c r="FN11" s="303"/>
      <c r="FO11" s="252"/>
      <c r="FP11" s="259"/>
      <c r="FQ11" s="304"/>
      <c r="FR11" s="299"/>
      <c r="FS11" s="300"/>
      <c r="FT11" s="300"/>
      <c r="FU11" s="300"/>
      <c r="FV11" s="300"/>
      <c r="FW11" s="305"/>
      <c r="FX11" s="303"/>
      <c r="FY11" s="252"/>
      <c r="FZ11" s="259"/>
      <c r="GA11" s="306"/>
      <c r="GB11" s="306"/>
      <c r="GC11" s="299"/>
      <c r="GD11" s="299"/>
      <c r="GE11" s="299"/>
      <c r="GF11" s="299"/>
      <c r="GG11" s="299"/>
      <c r="GH11" s="300"/>
      <c r="GI11" s="300"/>
      <c r="GJ11" s="307"/>
      <c r="GK11" s="307"/>
      <c r="GL11" s="303"/>
      <c r="GM11" s="308"/>
      <c r="GN11" s="252"/>
      <c r="GO11" s="259"/>
      <c r="GP11" s="306"/>
      <c r="GQ11" s="297"/>
      <c r="GR11" s="206"/>
      <c r="GS11" s="252"/>
      <c r="GT11" s="259"/>
      <c r="GU11" s="306"/>
      <c r="GV11" s="297"/>
      <c r="GW11" s="254"/>
      <c r="GX11" s="352"/>
      <c r="GY11" s="300"/>
      <c r="GZ11" s="355"/>
      <c r="HA11" s="252"/>
      <c r="HB11" s="259"/>
      <c r="HC11" s="306"/>
    </row>
    <row r="12" spans="2:211" s="411" customFormat="1" ht="8.25">
      <c r="B12" s="449"/>
      <c r="D12" s="405"/>
      <c r="E12" s="406"/>
      <c r="F12" s="407"/>
      <c r="G12" s="408"/>
      <c r="H12" s="408"/>
      <c r="I12" s="408"/>
      <c r="J12" s="406"/>
      <c r="K12" s="409"/>
      <c r="L12" s="409"/>
      <c r="M12" s="410"/>
      <c r="N12" s="410"/>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74"/>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c r="DZ12" s="407"/>
      <c r="EA12" s="407"/>
      <c r="EB12" s="407"/>
      <c r="EC12" s="407"/>
      <c r="ED12" s="407"/>
      <c r="EE12" s="407"/>
      <c r="EF12" s="407"/>
      <c r="EG12" s="407"/>
      <c r="EH12" s="407"/>
      <c r="EI12" s="407"/>
      <c r="EJ12" s="407"/>
      <c r="EK12" s="407"/>
      <c r="EL12" s="407"/>
      <c r="EM12" s="407"/>
      <c r="EN12" s="407"/>
      <c r="EO12" s="407"/>
      <c r="EP12" s="407"/>
      <c r="EQ12" s="407"/>
      <c r="ER12" s="407"/>
      <c r="ET12" s="408"/>
      <c r="EV12" s="407"/>
      <c r="EW12" s="407"/>
      <c r="EX12" s="407"/>
      <c r="EY12" s="407"/>
      <c r="EZ12" s="407"/>
      <c r="FA12" s="407"/>
      <c r="FB12" s="407"/>
      <c r="FC12" s="407"/>
      <c r="FD12" s="407"/>
      <c r="FE12" s="407"/>
      <c r="FF12" s="407"/>
      <c r="FG12" s="407"/>
      <c r="FH12" s="407"/>
      <c r="FI12" s="407"/>
      <c r="FJ12" s="407"/>
      <c r="FK12" s="407"/>
      <c r="FL12" s="407"/>
      <c r="FM12" s="407"/>
      <c r="FN12" s="407"/>
      <c r="FO12" s="407"/>
      <c r="FP12" s="407"/>
      <c r="FQ12" s="407"/>
      <c r="FR12" s="407"/>
      <c r="FS12" s="407"/>
      <c r="FT12" s="407"/>
      <c r="FU12" s="407"/>
      <c r="FV12" s="407"/>
      <c r="FW12" s="407"/>
      <c r="FX12" s="407"/>
      <c r="FY12" s="407"/>
      <c r="FZ12" s="407"/>
      <c r="GA12" s="407"/>
      <c r="GB12" s="407"/>
      <c r="GC12" s="407"/>
      <c r="GD12" s="407"/>
      <c r="GE12" s="407"/>
      <c r="GF12" s="407"/>
      <c r="GG12" s="407"/>
      <c r="GH12" s="407"/>
      <c r="GI12" s="407"/>
      <c r="GJ12" s="407"/>
      <c r="GK12" s="407"/>
      <c r="GL12" s="407"/>
      <c r="GM12" s="407"/>
      <c r="GN12" s="407"/>
      <c r="GO12" s="407"/>
      <c r="GP12" s="407"/>
      <c r="GQ12" s="407"/>
      <c r="GR12" s="407"/>
      <c r="GS12" s="407"/>
      <c r="GT12" s="407"/>
      <c r="GU12" s="407"/>
      <c r="GV12" s="407"/>
      <c r="GW12" s="407"/>
      <c r="GX12" s="407"/>
      <c r="GY12" s="407"/>
      <c r="GZ12" s="407"/>
      <c r="HA12" s="407"/>
      <c r="HB12" s="407"/>
      <c r="HC12" s="407"/>
    </row>
    <row r="13" spans="2:211" ht="12.75">
      <c r="B13" s="450">
        <v>2013</v>
      </c>
      <c r="D13" s="309" t="s">
        <v>4</v>
      </c>
      <c r="E13" s="260" t="s">
        <v>266</v>
      </c>
      <c r="F13" s="229"/>
      <c r="J13" s="310"/>
      <c r="K13" s="237"/>
      <c r="L13" s="237"/>
      <c r="M13" s="310"/>
      <c r="N13" s="310"/>
      <c r="O13" s="311"/>
      <c r="P13" s="229"/>
      <c r="Q13" s="312">
        <v>1</v>
      </c>
      <c r="R13" s="312">
        <v>2</v>
      </c>
      <c r="S13" s="313">
        <v>0</v>
      </c>
      <c r="T13" s="229"/>
      <c r="U13" s="314"/>
      <c r="V13" s="314"/>
      <c r="W13" s="314"/>
      <c r="X13" s="351">
        <f aca="true" t="shared" si="22" ref="X13:X58">IF(OR(W13="",W13=0),"",RANK(W13,W$12:W$67,))</f>
      </c>
      <c r="Y13" s="223">
        <f aca="true" t="shared" si="23" ref="Y13:Y66">IF(SUM(V13:W13)=0,"",SUM(V13:W13)/U13)</f>
      </c>
      <c r="Z13" s="351">
        <f aca="true" t="shared" si="24" ref="Z13:Z58">IF(OR(Y13="",Y13=0),"",RANK(Y13,Y$12:Y$67,))</f>
      </c>
      <c r="AA13" s="311"/>
      <c r="AB13" s="229"/>
      <c r="AC13" s="187"/>
      <c r="AD13" s="187"/>
      <c r="AE13" s="187"/>
      <c r="AF13" s="187"/>
      <c r="AG13" s="187"/>
      <c r="AH13" s="187"/>
      <c r="AI13" s="187"/>
      <c r="AJ13" s="187"/>
      <c r="AK13" s="187"/>
      <c r="AL13" s="187"/>
      <c r="AM13" s="187"/>
      <c r="AN13" s="187"/>
      <c r="AO13" s="187"/>
      <c r="AP13" s="187"/>
      <c r="AQ13" s="187"/>
      <c r="AR13" s="187"/>
      <c r="AS13" s="187"/>
      <c r="AT13" s="187"/>
      <c r="AU13" s="311"/>
      <c r="AV13" s="229"/>
      <c r="AW13" s="187"/>
      <c r="AX13" s="187"/>
      <c r="AY13" s="187"/>
      <c r="AZ13" s="187"/>
      <c r="BA13" s="187"/>
      <c r="BB13" s="187"/>
      <c r="BC13" s="187"/>
      <c r="BD13" s="187"/>
      <c r="BE13" s="311"/>
      <c r="BF13" s="229"/>
      <c r="BG13" s="187"/>
      <c r="BH13" s="187"/>
      <c r="BI13" s="187"/>
      <c r="BJ13" s="187"/>
      <c r="BK13" s="187"/>
      <c r="BL13" s="187"/>
      <c r="BM13" s="187"/>
      <c r="BN13" s="187"/>
      <c r="BO13" s="187"/>
      <c r="BP13" s="187"/>
      <c r="BQ13" s="187"/>
      <c r="BR13" s="187"/>
      <c r="BS13" s="187"/>
      <c r="BT13" s="311"/>
      <c r="BU13" s="229"/>
      <c r="BV13" s="187"/>
      <c r="BW13" s="343"/>
      <c r="BX13" s="187"/>
      <c r="BY13" s="311"/>
      <c r="BZ13" s="229"/>
      <c r="CA13" s="187"/>
      <c r="CB13" s="343"/>
      <c r="CC13" s="229"/>
      <c r="CD13" s="187"/>
      <c r="CE13" s="187"/>
      <c r="CF13" s="225"/>
      <c r="CG13" s="311"/>
      <c r="CH13" s="229"/>
      <c r="CI13" s="187"/>
      <c r="CJ13" s="187"/>
      <c r="CK13" s="311"/>
      <c r="CL13" s="187"/>
      <c r="CM13" s="187"/>
      <c r="CN13" s="187"/>
      <c r="CO13" s="187"/>
      <c r="CP13" s="311"/>
      <c r="CQ13" s="187"/>
      <c r="CR13" s="187"/>
      <c r="CS13" s="187"/>
      <c r="CT13" s="187"/>
      <c r="CU13" s="187"/>
      <c r="CV13" s="187"/>
      <c r="CW13" s="311"/>
      <c r="CX13" s="187"/>
      <c r="CY13" s="187"/>
      <c r="CZ13" s="348"/>
      <c r="DA13" s="229"/>
      <c r="DB13" s="229"/>
      <c r="DC13" s="187"/>
      <c r="DD13" s="187"/>
      <c r="DE13" s="414"/>
      <c r="DF13" s="348"/>
      <c r="DG13" s="229"/>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73">
        <f aca="true" t="shared" si="25" ref="EO13:EO58">IF(SUM(DH13:EN13)=0,"",SUM(DH13:EN13))</f>
      </c>
      <c r="EP13" s="343"/>
      <c r="EQ13" s="255"/>
      <c r="ER13" s="229"/>
      <c r="ET13" s="265"/>
      <c r="EV13" s="229"/>
      <c r="EW13" s="403">
        <f>IF(AC13="","",AC13*$W13)</f>
      </c>
      <c r="EX13" s="403">
        <f aca="true" t="shared" si="26" ref="EX13:EX66">IF(AD13="","",AD13*$W13)</f>
      </c>
      <c r="EY13" s="403">
        <f aca="true" t="shared" si="27" ref="EY13:EY66">IF(AE13="","",AE13*$W13)</f>
      </c>
      <c r="EZ13" s="403">
        <f aca="true" t="shared" si="28" ref="EZ13:EZ66">IF(AF13="","",AF13*$W13)</f>
      </c>
      <c r="FA13" s="403">
        <f aca="true" t="shared" si="29" ref="FA13:FA66">IF(AG13="","",AG13*$W13)</f>
      </c>
      <c r="FB13" s="403">
        <f aca="true" t="shared" si="30" ref="FB13:FB66">IF(AH13="","",AH13*$W13)</f>
      </c>
      <c r="FC13" s="403">
        <f aca="true" t="shared" si="31" ref="FC13:FC66">IF(AI13="","",AI13*$W13)</f>
      </c>
      <c r="FD13" s="403">
        <f aca="true" t="shared" si="32" ref="FD13:FD66">IF(AJ13="","",AJ13*$W13)</f>
      </c>
      <c r="FE13" s="403">
        <f aca="true" t="shared" si="33" ref="FE13:FE66">IF(AK13="","",AK13*$W13)</f>
      </c>
      <c r="FF13" s="403">
        <f aca="true" t="shared" si="34" ref="FF13:FF66">IF(AL13="","",AL13*$W13)</f>
      </c>
      <c r="FG13" s="403">
        <f aca="true" t="shared" si="35" ref="FG13:FG66">IF(AM13="","",AM13*$W13)</f>
      </c>
      <c r="FH13" s="403">
        <f aca="true" t="shared" si="36" ref="FH13:FH66">IF(AN13="","",AN13*$W13)</f>
      </c>
      <c r="FI13" s="403">
        <f aca="true" t="shared" si="37" ref="FI13:FI66">IF(AO13="","",AO13*$W13)</f>
      </c>
      <c r="FJ13" s="403">
        <f aca="true" t="shared" si="38" ref="FJ13:FJ66">IF(AP13="","",AP13*$W13)</f>
      </c>
      <c r="FK13" s="403">
        <f aca="true" t="shared" si="39" ref="FK13:FK66">IF(AQ13="","",AQ13*$W13)</f>
      </c>
      <c r="FL13" s="403">
        <f aca="true" t="shared" si="40" ref="FL13:FL66">IF(AR13="","",AR13*$W13)</f>
      </c>
      <c r="FM13" s="403">
        <f aca="true" t="shared" si="41" ref="FM13:FM66">IF(AS13="","",AS13*$W13)</f>
      </c>
      <c r="FN13" s="403">
        <f aca="true" t="shared" si="42" ref="FN13:FN66">IF(AT13="","",AT13*$W13)</f>
      </c>
      <c r="FO13" s="403">
        <f aca="true" t="shared" si="43" ref="FO13:FO66">IF(AU13="","",AU13*$W13)</f>
      </c>
      <c r="FP13" s="403">
        <f aca="true" t="shared" si="44" ref="FP13:FP66">IF(AV13="","",AV13*$W13)</f>
      </c>
      <c r="FQ13" s="403">
        <f aca="true" t="shared" si="45" ref="FQ13:FQ66">IF(AW13="","",AW13*$W13)</f>
      </c>
      <c r="FR13" s="403">
        <f aca="true" t="shared" si="46" ref="FR13:FR66">IF(AX13="","",AX13*$W13)</f>
      </c>
      <c r="FS13" s="403">
        <f aca="true" t="shared" si="47" ref="FS13:FS66">IF(AY13="","",AY13*$W13)</f>
      </c>
      <c r="FT13" s="403">
        <f aca="true" t="shared" si="48" ref="FT13:FT66">IF(AZ13="","",AZ13*$W13)</f>
      </c>
      <c r="FU13" s="403">
        <f aca="true" t="shared" si="49" ref="FU13:FU66">IF(BA13="","",BA13*$W13)</f>
      </c>
      <c r="FV13" s="403">
        <f aca="true" t="shared" si="50" ref="FV13:FV66">IF(BB13="","",BB13*$W13)</f>
      </c>
      <c r="FW13" s="403">
        <f aca="true" t="shared" si="51" ref="FW13:FW66">IF(BC13="","",BC13*$W13)</f>
      </c>
      <c r="FX13" s="403">
        <f aca="true" t="shared" si="52" ref="FX13:FX66">IF(BD13="","",BD13*$W13)</f>
      </c>
      <c r="FY13" s="403">
        <f aca="true" t="shared" si="53" ref="FY13:FY66">IF(BE13="","",BE13*$W13)</f>
      </c>
      <c r="FZ13" s="403">
        <f aca="true" t="shared" si="54" ref="FZ13:FZ66">IF(BF13="","",BF13*$W13)</f>
      </c>
      <c r="GA13" s="403">
        <f aca="true" t="shared" si="55" ref="GA13:GA66">IF(BG13="","",BG13*$W13)</f>
      </c>
      <c r="GB13" s="403">
        <f aca="true" t="shared" si="56" ref="GB13:GB66">IF(BH13="","",BH13*$W13)</f>
      </c>
      <c r="GC13" s="403">
        <f aca="true" t="shared" si="57" ref="GC13:GC66">IF(BI13="","",BI13*$W13)</f>
      </c>
      <c r="GD13" s="403">
        <f aca="true" t="shared" si="58" ref="GD13:GD66">IF(BJ13="","",BJ13*$W13)</f>
      </c>
      <c r="GE13" s="403">
        <f aca="true" t="shared" si="59" ref="GE13:GE66">IF(BK13="","",BK13*$W13)</f>
      </c>
      <c r="GF13" s="403">
        <f aca="true" t="shared" si="60" ref="GF13:GF66">IF(BL13="","",BL13*$W13)</f>
      </c>
      <c r="GG13" s="403">
        <f aca="true" t="shared" si="61" ref="GG13:GG66">IF(BM13="","",BM13*$W13)</f>
      </c>
      <c r="GH13" s="403">
        <f aca="true" t="shared" si="62" ref="GH13:GH66">IF(BN13="","",BN13*$W13)</f>
      </c>
      <c r="GI13" s="403">
        <f aca="true" t="shared" si="63" ref="GI13:GI66">IF(BO13="","",BO13*$W13)</f>
      </c>
      <c r="GJ13" s="403">
        <f aca="true" t="shared" si="64" ref="GJ13:GJ66">IF(BP13="","",BP13*$W13)</f>
      </c>
      <c r="GK13" s="403">
        <f aca="true" t="shared" si="65" ref="GK13:GK66">IF(BQ13="","",BQ13*$W13)</f>
      </c>
      <c r="GL13" s="403">
        <f aca="true" t="shared" si="66" ref="GL13:GL66">IF(BR13="","",BR13*$W13)</f>
      </c>
      <c r="GM13" s="403">
        <f aca="true" t="shared" si="67" ref="GM13:GM66">IF(BS13="","",BS13*$W13)</f>
      </c>
      <c r="GN13" s="403">
        <f aca="true" t="shared" si="68" ref="GN13:GN66">IF(BT13="","",BT13*$W13)</f>
      </c>
      <c r="GO13" s="403">
        <f aca="true" t="shared" si="69" ref="GO13:GO66">IF(BU13="","",BU13*$W13)</f>
      </c>
      <c r="GP13" s="403">
        <f aca="true" t="shared" si="70" ref="GP13:GP66">IF(BV13="","",BV13*$W13)</f>
      </c>
      <c r="GQ13" s="403">
        <f aca="true" t="shared" si="71" ref="GQ13:GQ66">IF(BW13="","",BW13*$W13)</f>
      </c>
      <c r="GR13" s="403">
        <f aca="true" t="shared" si="72" ref="GR13:GR66">IF(BX13="","",BX13*$W13)</f>
      </c>
      <c r="GS13" s="403">
        <f aca="true" t="shared" si="73" ref="GS13:GS66">IF(BY13="","",BY13*$W13)</f>
      </c>
      <c r="GT13" s="403">
        <f aca="true" t="shared" si="74" ref="GT13:GT66">IF(BZ13="","",BZ13*$W13)</f>
      </c>
      <c r="GU13" s="403">
        <f aca="true" t="shared" si="75" ref="GU13:GU66">IF(CA13="","",CA13*$W13)</f>
      </c>
      <c r="GV13" s="403">
        <f aca="true" t="shared" si="76" ref="GV13:GV66">IF(CB13="","",CB13*$W13)</f>
      </c>
      <c r="GW13" s="403">
        <f aca="true" t="shared" si="77" ref="GW13:GW66">IF(CC13="","",CC13*$W13)</f>
      </c>
      <c r="GX13" s="403">
        <f aca="true" t="shared" si="78" ref="GX13:GX66">IF(CD13="","",CD13*$W13)</f>
      </c>
      <c r="GY13" s="403">
        <f aca="true" t="shared" si="79" ref="GY13:GY66">IF(CE13="","",CE13*$W13)</f>
      </c>
      <c r="GZ13" s="403">
        <f aca="true" t="shared" si="80" ref="GZ13:GZ66">IF(CF13="","",CF13*$W13)</f>
      </c>
      <c r="HA13" s="403">
        <f aca="true" t="shared" si="81" ref="HA13:HA66">IF(CG13="","",CG13*$W13)</f>
      </c>
      <c r="HB13" s="403">
        <f aca="true" t="shared" si="82" ref="HB13:HB66">IF(CH13="","",CH13*$W13)</f>
      </c>
      <c r="HC13" s="403">
        <f aca="true" t="shared" si="83" ref="HC13:HC66">IF(CI13="","",CI13*$W13)</f>
      </c>
    </row>
    <row r="14" spans="2:211" ht="16.5">
      <c r="B14" s="450">
        <v>2013</v>
      </c>
      <c r="D14" s="325" t="s">
        <v>28</v>
      </c>
      <c r="E14" s="260" t="s">
        <v>266</v>
      </c>
      <c r="F14" s="229"/>
      <c r="G14" s="322">
        <v>1</v>
      </c>
      <c r="H14" s="322">
        <v>3</v>
      </c>
      <c r="I14" s="324">
        <v>1</v>
      </c>
      <c r="J14" s="313">
        <v>0</v>
      </c>
      <c r="K14" s="417"/>
      <c r="L14" s="417"/>
      <c r="M14" s="313"/>
      <c r="N14" s="313"/>
      <c r="O14" s="311"/>
      <c r="P14" s="229"/>
      <c r="Q14" s="312">
        <v>1</v>
      </c>
      <c r="R14" s="312">
        <v>3</v>
      </c>
      <c r="S14" s="313">
        <v>0</v>
      </c>
      <c r="T14" s="229"/>
      <c r="U14" s="314">
        <v>270</v>
      </c>
      <c r="V14" s="368">
        <v>0.5</v>
      </c>
      <c r="W14" s="314">
        <v>10</v>
      </c>
      <c r="X14" s="351">
        <f t="shared" si="22"/>
        <v>14</v>
      </c>
      <c r="Y14" s="223">
        <f t="shared" si="23"/>
        <v>0.03888888888888889</v>
      </c>
      <c r="Z14" s="351">
        <f t="shared" si="24"/>
        <v>17</v>
      </c>
      <c r="AA14" s="326" t="s">
        <v>578</v>
      </c>
      <c r="AB14" s="229"/>
      <c r="AC14" s="187"/>
      <c r="AD14" s="187"/>
      <c r="AE14" s="187"/>
      <c r="AF14" s="187"/>
      <c r="AG14" s="327">
        <v>1</v>
      </c>
      <c r="AH14" s="187"/>
      <c r="AI14" s="187"/>
      <c r="AJ14" s="187"/>
      <c r="AK14" s="187"/>
      <c r="AL14" s="187"/>
      <c r="AM14" s="187"/>
      <c r="AN14" s="187"/>
      <c r="AO14" s="187"/>
      <c r="AP14" s="187"/>
      <c r="AQ14" s="187"/>
      <c r="AR14" s="187"/>
      <c r="AS14" s="187"/>
      <c r="AT14" s="187"/>
      <c r="AU14" s="311"/>
      <c r="AV14" s="229"/>
      <c r="AW14" s="187">
        <v>1</v>
      </c>
      <c r="AX14" s="327">
        <v>1</v>
      </c>
      <c r="AY14" s="187"/>
      <c r="AZ14" s="187"/>
      <c r="BA14" s="187"/>
      <c r="BB14" s="187"/>
      <c r="BC14" s="187"/>
      <c r="BD14" s="187"/>
      <c r="BE14" s="311"/>
      <c r="BF14" s="229"/>
      <c r="BG14" s="187"/>
      <c r="BH14" s="187"/>
      <c r="BI14" s="327">
        <v>1</v>
      </c>
      <c r="BJ14" s="187"/>
      <c r="BK14" s="187"/>
      <c r="BL14" s="187"/>
      <c r="BM14" s="187"/>
      <c r="BN14" s="187"/>
      <c r="BO14" s="187"/>
      <c r="BP14" s="187"/>
      <c r="BQ14" s="187"/>
      <c r="BR14" s="187"/>
      <c r="BS14" s="369">
        <v>0</v>
      </c>
      <c r="BT14" s="311"/>
      <c r="BU14" s="229"/>
      <c r="BV14" s="342">
        <v>0.1</v>
      </c>
      <c r="BW14" s="416" t="s">
        <v>579</v>
      </c>
      <c r="BX14" s="328" t="s">
        <v>546</v>
      </c>
      <c r="BY14" s="311"/>
      <c r="BZ14" s="229"/>
      <c r="CA14" s="342">
        <v>0.05</v>
      </c>
      <c r="CB14" s="343"/>
      <c r="CC14" s="421" t="s">
        <v>580</v>
      </c>
      <c r="CD14" s="187"/>
      <c r="CE14" s="354">
        <v>1</v>
      </c>
      <c r="CF14" s="225"/>
      <c r="CG14" s="311"/>
      <c r="CH14" s="229"/>
      <c r="CI14" s="342">
        <v>1</v>
      </c>
      <c r="CJ14" s="371">
        <v>0.6</v>
      </c>
      <c r="CK14" s="326" t="s">
        <v>581</v>
      </c>
      <c r="CL14" s="342">
        <v>1</v>
      </c>
      <c r="CM14" s="371">
        <v>1</v>
      </c>
      <c r="CN14" s="342">
        <v>0.5</v>
      </c>
      <c r="CO14" s="371">
        <v>0.2</v>
      </c>
      <c r="CP14" s="311"/>
      <c r="CQ14" s="191">
        <v>0</v>
      </c>
      <c r="CR14" s="191">
        <v>0</v>
      </c>
      <c r="CS14" s="191">
        <v>0</v>
      </c>
      <c r="CT14" s="191">
        <v>0</v>
      </c>
      <c r="CU14" s="191">
        <v>0</v>
      </c>
      <c r="CV14" s="191">
        <v>0</v>
      </c>
      <c r="CW14" s="311"/>
      <c r="CX14" s="358">
        <v>1</v>
      </c>
      <c r="CY14" s="187"/>
      <c r="CZ14" s="326" t="s">
        <v>582</v>
      </c>
      <c r="DA14" s="229"/>
      <c r="DB14" s="229"/>
      <c r="DC14" s="358">
        <v>1</v>
      </c>
      <c r="DD14" s="187"/>
      <c r="DE14" s="414"/>
      <c r="DF14" s="348"/>
      <c r="DG14" s="229"/>
      <c r="DH14" s="361"/>
      <c r="DI14" s="364">
        <v>1</v>
      </c>
      <c r="DJ14" s="361"/>
      <c r="DK14" s="364">
        <v>1</v>
      </c>
      <c r="DL14" s="361"/>
      <c r="DM14" s="361"/>
      <c r="DN14" s="361"/>
      <c r="DO14" s="361"/>
      <c r="DP14" s="361"/>
      <c r="DQ14" s="361"/>
      <c r="DR14" s="361"/>
      <c r="DS14" s="364">
        <v>1</v>
      </c>
      <c r="DT14" s="361"/>
      <c r="DU14" s="361"/>
      <c r="DV14" s="361"/>
      <c r="DW14" s="361"/>
      <c r="DX14" s="361"/>
      <c r="DY14" s="361"/>
      <c r="DZ14" s="361"/>
      <c r="EA14" s="361"/>
      <c r="EB14" s="363">
        <v>1</v>
      </c>
      <c r="EC14" s="361"/>
      <c r="ED14" s="361"/>
      <c r="EE14" s="361"/>
      <c r="EF14" s="361"/>
      <c r="EG14" s="361"/>
      <c r="EH14" s="361"/>
      <c r="EI14" s="361"/>
      <c r="EJ14" s="364">
        <v>1</v>
      </c>
      <c r="EK14" s="361"/>
      <c r="EL14" s="361"/>
      <c r="EM14" s="361"/>
      <c r="EN14" s="361"/>
      <c r="EO14" s="373">
        <f t="shared" si="25"/>
        <v>5</v>
      </c>
      <c r="EP14" s="343"/>
      <c r="EQ14" s="255"/>
      <c r="ER14" s="229"/>
      <c r="ET14" s="265"/>
      <c r="EV14" s="229"/>
      <c r="EW14" s="403">
        <f aca="true" t="shared" si="84" ref="EW14:EW66">IF(AC14="","",AC14*$W14)</f>
      </c>
      <c r="EX14" s="403">
        <f t="shared" si="26"/>
      </c>
      <c r="EY14" s="403">
        <f t="shared" si="27"/>
      </c>
      <c r="EZ14" s="403">
        <f t="shared" si="28"/>
      </c>
      <c r="FA14" s="403">
        <f t="shared" si="29"/>
        <v>10</v>
      </c>
      <c r="FB14" s="403">
        <f t="shared" si="30"/>
      </c>
      <c r="FC14" s="403">
        <f t="shared" si="31"/>
      </c>
      <c r="FD14" s="403">
        <f t="shared" si="32"/>
      </c>
      <c r="FE14" s="403">
        <f t="shared" si="33"/>
      </c>
      <c r="FF14" s="403">
        <f t="shared" si="34"/>
      </c>
      <c r="FG14" s="403">
        <f t="shared" si="35"/>
      </c>
      <c r="FH14" s="403">
        <f t="shared" si="36"/>
      </c>
      <c r="FI14" s="403">
        <f t="shared" si="37"/>
      </c>
      <c r="FJ14" s="403">
        <f t="shared" si="38"/>
      </c>
      <c r="FK14" s="403">
        <f t="shared" si="39"/>
      </c>
      <c r="FL14" s="403">
        <f t="shared" si="40"/>
      </c>
      <c r="FM14" s="403">
        <f t="shared" si="41"/>
      </c>
      <c r="FN14" s="403">
        <f t="shared" si="42"/>
      </c>
      <c r="FO14" s="403">
        <f t="shared" si="43"/>
      </c>
      <c r="FP14" s="403">
        <f t="shared" si="44"/>
      </c>
      <c r="FQ14" s="403">
        <f t="shared" si="45"/>
        <v>10</v>
      </c>
      <c r="FR14" s="403">
        <f t="shared" si="46"/>
        <v>10</v>
      </c>
      <c r="FS14" s="403">
        <f t="shared" si="47"/>
      </c>
      <c r="FT14" s="403">
        <f t="shared" si="48"/>
      </c>
      <c r="FU14" s="403">
        <f t="shared" si="49"/>
      </c>
      <c r="FV14" s="403">
        <f t="shared" si="50"/>
      </c>
      <c r="FW14" s="403">
        <f t="shared" si="51"/>
      </c>
      <c r="FX14" s="403">
        <f t="shared" si="52"/>
      </c>
      <c r="FY14" s="403">
        <f t="shared" si="53"/>
      </c>
      <c r="FZ14" s="403">
        <f t="shared" si="54"/>
      </c>
      <c r="GA14" s="403">
        <f t="shared" si="55"/>
      </c>
      <c r="GB14" s="403">
        <f t="shared" si="56"/>
      </c>
      <c r="GC14" s="403">
        <f t="shared" si="57"/>
        <v>10</v>
      </c>
      <c r="GD14" s="403">
        <f t="shared" si="58"/>
      </c>
      <c r="GE14" s="403">
        <f t="shared" si="59"/>
      </c>
      <c r="GF14" s="403">
        <f t="shared" si="60"/>
      </c>
      <c r="GG14" s="403">
        <f t="shared" si="61"/>
      </c>
      <c r="GH14" s="403">
        <f t="shared" si="62"/>
      </c>
      <c r="GI14" s="403">
        <f t="shared" si="63"/>
      </c>
      <c r="GJ14" s="403">
        <f t="shared" si="64"/>
      </c>
      <c r="GK14" s="403">
        <f t="shared" si="65"/>
      </c>
      <c r="GL14" s="403">
        <f t="shared" si="66"/>
      </c>
      <c r="GM14" s="403">
        <f t="shared" si="67"/>
        <v>0</v>
      </c>
      <c r="GN14" s="403">
        <f t="shared" si="68"/>
      </c>
      <c r="GO14" s="403">
        <f t="shared" si="69"/>
      </c>
      <c r="GP14" s="403">
        <f t="shared" si="70"/>
        <v>1</v>
      </c>
      <c r="GQ14" s="403" t="e">
        <f t="shared" si="71"/>
        <v>#VALUE!</v>
      </c>
      <c r="GR14" s="403" t="e">
        <f t="shared" si="72"/>
        <v>#VALUE!</v>
      </c>
      <c r="GS14" s="403">
        <f t="shared" si="73"/>
      </c>
      <c r="GT14" s="403">
        <f t="shared" si="74"/>
      </c>
      <c r="GU14" s="403">
        <f t="shared" si="75"/>
        <v>0.5</v>
      </c>
      <c r="GV14" s="403">
        <f t="shared" si="76"/>
      </c>
      <c r="GW14" s="403" t="e">
        <f t="shared" si="77"/>
        <v>#VALUE!</v>
      </c>
      <c r="GX14" s="403">
        <f t="shared" si="78"/>
      </c>
      <c r="GY14" s="403">
        <f t="shared" si="79"/>
        <v>10</v>
      </c>
      <c r="GZ14" s="403">
        <f t="shared" si="80"/>
      </c>
      <c r="HA14" s="403">
        <f t="shared" si="81"/>
      </c>
      <c r="HB14" s="403">
        <f t="shared" si="82"/>
      </c>
      <c r="HC14" s="403">
        <f t="shared" si="83"/>
        <v>10</v>
      </c>
    </row>
    <row r="15" spans="2:211" ht="16.5">
      <c r="B15" s="450">
        <v>2013</v>
      </c>
      <c r="D15" s="325" t="s">
        <v>143</v>
      </c>
      <c r="E15" s="260" t="s">
        <v>266</v>
      </c>
      <c r="F15" s="229"/>
      <c r="G15" s="322">
        <v>1</v>
      </c>
      <c r="H15" s="322">
        <v>4</v>
      </c>
      <c r="I15" s="324">
        <v>1</v>
      </c>
      <c r="J15" s="318">
        <v>1</v>
      </c>
      <c r="K15" s="323" t="s">
        <v>641</v>
      </c>
      <c r="L15" s="422" t="s">
        <v>642</v>
      </c>
      <c r="M15" s="318"/>
      <c r="N15" s="318">
        <v>15</v>
      </c>
      <c r="O15" s="311"/>
      <c r="P15" s="229"/>
      <c r="Q15" s="312">
        <v>1</v>
      </c>
      <c r="R15" s="312">
        <v>5</v>
      </c>
      <c r="S15" s="318">
        <v>1</v>
      </c>
      <c r="T15" s="229"/>
      <c r="U15" s="314">
        <v>1387</v>
      </c>
      <c r="V15" s="367">
        <v>2.5</v>
      </c>
      <c r="W15" s="314">
        <v>65</v>
      </c>
      <c r="X15" s="351">
        <f t="shared" si="22"/>
        <v>5</v>
      </c>
      <c r="Y15" s="223">
        <f t="shared" si="23"/>
        <v>0.04866618601297765</v>
      </c>
      <c r="Z15" s="351">
        <f t="shared" si="24"/>
        <v>15</v>
      </c>
      <c r="AA15" s="311"/>
      <c r="AB15" s="229"/>
      <c r="AC15" s="187"/>
      <c r="AD15" s="187"/>
      <c r="AE15" s="187"/>
      <c r="AF15" s="187"/>
      <c r="AG15" s="327">
        <v>0.8</v>
      </c>
      <c r="AH15" s="187"/>
      <c r="AI15" s="187"/>
      <c r="AJ15" s="187"/>
      <c r="AK15" s="187"/>
      <c r="AL15" s="187"/>
      <c r="AM15" s="187"/>
      <c r="AN15" s="491">
        <v>0.2</v>
      </c>
      <c r="AO15" s="187"/>
      <c r="AP15" s="187"/>
      <c r="AQ15" s="187"/>
      <c r="AR15" s="187"/>
      <c r="AS15" s="187"/>
      <c r="AT15" s="187"/>
      <c r="AU15" s="311"/>
      <c r="AV15" s="229"/>
      <c r="AW15" s="187">
        <v>1</v>
      </c>
      <c r="AX15" s="187"/>
      <c r="AY15" s="187"/>
      <c r="AZ15" s="328">
        <v>1</v>
      </c>
      <c r="BA15" s="187"/>
      <c r="BB15" s="187"/>
      <c r="BC15" s="187"/>
      <c r="BD15" s="187"/>
      <c r="BE15" s="311"/>
      <c r="BF15" s="229"/>
      <c r="BG15" s="187"/>
      <c r="BH15" s="187"/>
      <c r="BI15" s="187"/>
      <c r="BJ15" s="187"/>
      <c r="BK15" s="187"/>
      <c r="BL15" s="187"/>
      <c r="BM15" s="327">
        <v>0.5</v>
      </c>
      <c r="BN15" s="328">
        <v>0.5</v>
      </c>
      <c r="BO15" s="187"/>
      <c r="BP15" s="187"/>
      <c r="BQ15" s="187"/>
      <c r="BR15" s="187"/>
      <c r="BS15" s="369">
        <v>0</v>
      </c>
      <c r="BT15" s="326" t="s">
        <v>643</v>
      </c>
      <c r="BU15" s="229"/>
      <c r="BV15" s="369">
        <v>0</v>
      </c>
      <c r="BW15" s="343"/>
      <c r="BX15" s="187"/>
      <c r="BY15" s="311"/>
      <c r="BZ15" s="229"/>
      <c r="CA15" s="369">
        <v>0</v>
      </c>
      <c r="CB15" s="343"/>
      <c r="CC15" s="229"/>
      <c r="CD15" s="187"/>
      <c r="CE15" s="354">
        <v>1</v>
      </c>
      <c r="CF15" s="225"/>
      <c r="CG15" s="229" t="s">
        <v>644</v>
      </c>
      <c r="CH15" s="229"/>
      <c r="CI15" s="342">
        <v>0.5</v>
      </c>
      <c r="CJ15" s="191">
        <v>0</v>
      </c>
      <c r="CK15" s="326" t="s">
        <v>645</v>
      </c>
      <c r="CL15" s="342">
        <v>1</v>
      </c>
      <c r="CM15" s="191">
        <v>0</v>
      </c>
      <c r="CN15" s="342">
        <v>1</v>
      </c>
      <c r="CO15" s="191">
        <v>0</v>
      </c>
      <c r="CP15" s="326" t="s">
        <v>646</v>
      </c>
      <c r="CQ15" s="371">
        <v>1</v>
      </c>
      <c r="CR15" s="191">
        <v>0</v>
      </c>
      <c r="CS15" s="191">
        <v>0</v>
      </c>
      <c r="CT15" s="191">
        <v>0</v>
      </c>
      <c r="CU15" s="191">
        <v>0</v>
      </c>
      <c r="CV15" s="191">
        <v>0</v>
      </c>
      <c r="CW15" s="311"/>
      <c r="CX15" s="358">
        <v>1</v>
      </c>
      <c r="CY15" s="187"/>
      <c r="CZ15" s="326" t="s">
        <v>647</v>
      </c>
      <c r="DA15" s="229"/>
      <c r="DB15" s="229"/>
      <c r="DC15" s="358">
        <v>1</v>
      </c>
      <c r="DD15" s="187"/>
      <c r="DE15" s="343" t="s">
        <v>649</v>
      </c>
      <c r="DF15" s="348" t="s">
        <v>130</v>
      </c>
      <c r="DG15" s="229"/>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361"/>
      <c r="EJ15" s="361"/>
      <c r="EK15" s="361"/>
      <c r="EL15" s="361"/>
      <c r="EM15" s="361"/>
      <c r="EN15" s="361"/>
      <c r="EO15" s="373">
        <f t="shared" si="25"/>
      </c>
      <c r="EP15" s="343"/>
      <c r="EQ15" s="255"/>
      <c r="ER15" s="229"/>
      <c r="ET15" s="265"/>
      <c r="EV15" s="229"/>
      <c r="EW15" s="403">
        <f t="shared" si="84"/>
      </c>
      <c r="EX15" s="403">
        <f t="shared" si="26"/>
      </c>
      <c r="EY15" s="403">
        <f t="shared" si="27"/>
      </c>
      <c r="EZ15" s="403">
        <f t="shared" si="28"/>
      </c>
      <c r="FA15" s="403">
        <f t="shared" si="29"/>
        <v>52</v>
      </c>
      <c r="FB15" s="403">
        <f t="shared" si="30"/>
      </c>
      <c r="FC15" s="403">
        <f t="shared" si="31"/>
      </c>
      <c r="FD15" s="403">
        <f t="shared" si="32"/>
      </c>
      <c r="FE15" s="403">
        <f t="shared" si="33"/>
      </c>
      <c r="FF15" s="403">
        <f t="shared" si="34"/>
      </c>
      <c r="FG15" s="403">
        <f t="shared" si="35"/>
      </c>
      <c r="FH15" s="403">
        <f t="shared" si="36"/>
        <v>13</v>
      </c>
      <c r="FI15" s="403">
        <f t="shared" si="37"/>
      </c>
      <c r="FJ15" s="403">
        <f t="shared" si="38"/>
      </c>
      <c r="FK15" s="403">
        <f t="shared" si="39"/>
      </c>
      <c r="FL15" s="403">
        <f t="shared" si="40"/>
      </c>
      <c r="FM15" s="403">
        <f t="shared" si="41"/>
      </c>
      <c r="FN15" s="403">
        <f t="shared" si="42"/>
      </c>
      <c r="FO15" s="403">
        <f t="shared" si="43"/>
      </c>
      <c r="FP15" s="403">
        <f t="shared" si="44"/>
      </c>
      <c r="FQ15" s="403">
        <f t="shared" si="45"/>
        <v>65</v>
      </c>
      <c r="FR15" s="403">
        <f t="shared" si="46"/>
      </c>
      <c r="FS15" s="403">
        <f t="shared" si="47"/>
      </c>
      <c r="FT15" s="403">
        <f t="shared" si="48"/>
        <v>65</v>
      </c>
      <c r="FU15" s="403">
        <f t="shared" si="49"/>
      </c>
      <c r="FV15" s="403">
        <f t="shared" si="50"/>
      </c>
      <c r="FW15" s="403">
        <f t="shared" si="51"/>
      </c>
      <c r="FX15" s="403">
        <f t="shared" si="52"/>
      </c>
      <c r="FY15" s="403">
        <f t="shared" si="53"/>
      </c>
      <c r="FZ15" s="403">
        <f t="shared" si="54"/>
      </c>
      <c r="GA15" s="403">
        <f t="shared" si="55"/>
      </c>
      <c r="GB15" s="403">
        <f t="shared" si="56"/>
      </c>
      <c r="GC15" s="403">
        <f t="shared" si="57"/>
      </c>
      <c r="GD15" s="403">
        <f t="shared" si="58"/>
      </c>
      <c r="GE15" s="403">
        <f t="shared" si="59"/>
      </c>
      <c r="GF15" s="403">
        <f t="shared" si="60"/>
      </c>
      <c r="GG15" s="403">
        <f t="shared" si="61"/>
        <v>32.5</v>
      </c>
      <c r="GH15" s="403">
        <f t="shared" si="62"/>
        <v>32.5</v>
      </c>
      <c r="GI15" s="403">
        <f t="shared" si="63"/>
      </c>
      <c r="GJ15" s="403">
        <f t="shared" si="64"/>
      </c>
      <c r="GK15" s="403">
        <f t="shared" si="65"/>
      </c>
      <c r="GL15" s="403">
        <f t="shared" si="66"/>
      </c>
      <c r="GM15" s="403">
        <f t="shared" si="67"/>
        <v>0</v>
      </c>
      <c r="GN15" s="403" t="e">
        <f t="shared" si="68"/>
        <v>#VALUE!</v>
      </c>
      <c r="GO15" s="403">
        <f t="shared" si="69"/>
      </c>
      <c r="GP15" s="403">
        <f t="shared" si="70"/>
        <v>0</v>
      </c>
      <c r="GQ15" s="403">
        <f t="shared" si="71"/>
      </c>
      <c r="GR15" s="403">
        <f t="shared" si="72"/>
      </c>
      <c r="GS15" s="403">
        <f t="shared" si="73"/>
      </c>
      <c r="GT15" s="403">
        <f t="shared" si="74"/>
      </c>
      <c r="GU15" s="403">
        <f t="shared" si="75"/>
        <v>0</v>
      </c>
      <c r="GV15" s="403">
        <f t="shared" si="76"/>
      </c>
      <c r="GW15" s="403">
        <f t="shared" si="77"/>
      </c>
      <c r="GX15" s="403">
        <f t="shared" si="78"/>
      </c>
      <c r="GY15" s="403">
        <f t="shared" si="79"/>
        <v>65</v>
      </c>
      <c r="GZ15" s="403">
        <f t="shared" si="80"/>
      </c>
      <c r="HA15" s="403" t="e">
        <f t="shared" si="81"/>
        <v>#VALUE!</v>
      </c>
      <c r="HB15" s="403">
        <f t="shared" si="82"/>
      </c>
      <c r="HC15" s="403">
        <f t="shared" si="83"/>
        <v>32.5</v>
      </c>
    </row>
    <row r="16" spans="2:211" ht="50.25">
      <c r="B16" s="450">
        <v>2013</v>
      </c>
      <c r="D16" s="325" t="s">
        <v>177</v>
      </c>
      <c r="E16" s="260" t="s">
        <v>266</v>
      </c>
      <c r="F16" s="229"/>
      <c r="G16" s="322">
        <v>1</v>
      </c>
      <c r="H16" s="322">
        <v>4</v>
      </c>
      <c r="I16" s="324">
        <v>1</v>
      </c>
      <c r="J16" s="318">
        <v>2</v>
      </c>
      <c r="K16" s="323" t="s">
        <v>585</v>
      </c>
      <c r="L16" s="422" t="s">
        <v>663</v>
      </c>
      <c r="M16" s="318"/>
      <c r="N16" s="318">
        <v>30</v>
      </c>
      <c r="O16" s="311"/>
      <c r="P16" s="229"/>
      <c r="Q16" s="312">
        <v>1</v>
      </c>
      <c r="R16" s="312">
        <v>4</v>
      </c>
      <c r="S16" s="318">
        <v>1</v>
      </c>
      <c r="T16" s="229"/>
      <c r="U16" s="314">
        <v>185</v>
      </c>
      <c r="V16" s="367">
        <v>2.5</v>
      </c>
      <c r="W16" s="314">
        <v>27</v>
      </c>
      <c r="X16" s="351">
        <f t="shared" si="22"/>
        <v>10</v>
      </c>
      <c r="Y16" s="223">
        <f t="shared" si="23"/>
        <v>0.15945945945945947</v>
      </c>
      <c r="Z16" s="351">
        <f t="shared" si="24"/>
        <v>1</v>
      </c>
      <c r="AA16" s="315"/>
      <c r="AB16" s="229"/>
      <c r="AC16" s="187"/>
      <c r="AD16" s="187"/>
      <c r="AE16" s="187"/>
      <c r="AF16" s="187"/>
      <c r="AG16" s="187"/>
      <c r="AH16" s="187"/>
      <c r="AI16" s="187"/>
      <c r="AJ16" s="187"/>
      <c r="AK16" s="187"/>
      <c r="AL16" s="187"/>
      <c r="AM16" s="187"/>
      <c r="AN16" s="187"/>
      <c r="AO16" s="187"/>
      <c r="AP16" s="187"/>
      <c r="AQ16" s="187"/>
      <c r="AR16" s="187"/>
      <c r="AS16" s="452">
        <v>1</v>
      </c>
      <c r="AT16" s="187"/>
      <c r="AU16" s="229" t="s">
        <v>586</v>
      </c>
      <c r="AV16" s="229"/>
      <c r="AW16" s="187">
        <v>1</v>
      </c>
      <c r="AX16" s="187"/>
      <c r="AY16" s="187"/>
      <c r="AZ16" s="187"/>
      <c r="BA16" s="328">
        <v>1</v>
      </c>
      <c r="BB16" s="187"/>
      <c r="BC16" s="187"/>
      <c r="BD16" s="187"/>
      <c r="BE16" s="315"/>
      <c r="BF16" s="229"/>
      <c r="BG16" s="342">
        <v>0.5</v>
      </c>
      <c r="BH16" s="187"/>
      <c r="BI16" s="187"/>
      <c r="BJ16" s="187"/>
      <c r="BK16" s="187"/>
      <c r="BL16" s="187"/>
      <c r="BM16" s="187"/>
      <c r="BN16" s="328">
        <v>0.5</v>
      </c>
      <c r="BO16" s="187"/>
      <c r="BP16" s="187"/>
      <c r="BQ16" s="187"/>
      <c r="BR16" s="187"/>
      <c r="BS16" s="369">
        <v>0</v>
      </c>
      <c r="BT16" s="315"/>
      <c r="BU16" s="229"/>
      <c r="BV16" s="369">
        <v>0</v>
      </c>
      <c r="BW16" s="343"/>
      <c r="BX16" s="187"/>
      <c r="BY16" s="311"/>
      <c r="BZ16" s="229"/>
      <c r="CA16" s="342">
        <v>0.18</v>
      </c>
      <c r="CB16" s="416" t="s">
        <v>587</v>
      </c>
      <c r="CC16" s="421"/>
      <c r="CD16" s="420">
        <v>1</v>
      </c>
      <c r="CE16" s="187"/>
      <c r="CF16" s="423">
        <v>1</v>
      </c>
      <c r="CG16" s="326" t="s">
        <v>588</v>
      </c>
      <c r="CH16" s="229"/>
      <c r="CI16" s="342">
        <v>1</v>
      </c>
      <c r="CJ16" s="191">
        <v>0</v>
      </c>
      <c r="CK16" s="311"/>
      <c r="CL16" s="342">
        <v>1</v>
      </c>
      <c r="CM16" s="371">
        <v>1</v>
      </c>
      <c r="CN16" s="342">
        <v>1</v>
      </c>
      <c r="CO16" s="191">
        <v>0</v>
      </c>
      <c r="CP16" s="311"/>
      <c r="CQ16" s="191">
        <v>0</v>
      </c>
      <c r="CR16" s="191">
        <v>0</v>
      </c>
      <c r="CS16" s="191">
        <v>0</v>
      </c>
      <c r="CT16" s="191">
        <v>0</v>
      </c>
      <c r="CU16" s="371">
        <v>1</v>
      </c>
      <c r="CV16" s="342">
        <v>1</v>
      </c>
      <c r="CW16" s="326" t="s">
        <v>589</v>
      </c>
      <c r="CX16" s="358">
        <v>1</v>
      </c>
      <c r="CY16" s="187"/>
      <c r="CZ16" s="424" t="s">
        <v>590</v>
      </c>
      <c r="DA16" s="229"/>
      <c r="DB16" s="229"/>
      <c r="DC16" s="358">
        <v>1</v>
      </c>
      <c r="DD16" s="187"/>
      <c r="DE16" s="414"/>
      <c r="DF16" s="348"/>
      <c r="DG16" s="229"/>
      <c r="DH16" s="363">
        <v>1</v>
      </c>
      <c r="DI16" s="364">
        <v>1</v>
      </c>
      <c r="DJ16" s="363">
        <v>1</v>
      </c>
      <c r="DK16" s="361"/>
      <c r="DL16" s="365">
        <v>1</v>
      </c>
      <c r="DM16" s="361"/>
      <c r="DN16" s="364">
        <v>1</v>
      </c>
      <c r="DO16" s="361"/>
      <c r="DP16" s="361"/>
      <c r="DQ16" s="361"/>
      <c r="DR16" s="363">
        <v>1</v>
      </c>
      <c r="DS16" s="361"/>
      <c r="DT16" s="361"/>
      <c r="DU16" s="361"/>
      <c r="DV16" s="361"/>
      <c r="DW16" s="361"/>
      <c r="DX16" s="361"/>
      <c r="DY16" s="361"/>
      <c r="DZ16" s="361"/>
      <c r="EA16" s="361"/>
      <c r="EB16" s="361"/>
      <c r="EC16" s="361"/>
      <c r="ED16" s="363">
        <v>1</v>
      </c>
      <c r="EE16" s="364">
        <v>1</v>
      </c>
      <c r="EF16" s="361"/>
      <c r="EG16" s="361"/>
      <c r="EH16" s="361"/>
      <c r="EI16" s="361"/>
      <c r="EJ16" s="361"/>
      <c r="EK16" s="361"/>
      <c r="EL16" s="361"/>
      <c r="EM16" s="363">
        <v>1</v>
      </c>
      <c r="EN16" s="361"/>
      <c r="EO16" s="373">
        <f t="shared" si="25"/>
        <v>9</v>
      </c>
      <c r="EP16" s="343"/>
      <c r="EQ16" s="319"/>
      <c r="ER16" s="229"/>
      <c r="ET16" s="265"/>
      <c r="EV16" s="229"/>
      <c r="EW16" s="403">
        <f t="shared" si="84"/>
      </c>
      <c r="EX16" s="403">
        <f t="shared" si="26"/>
      </c>
      <c r="EY16" s="403">
        <f t="shared" si="27"/>
      </c>
      <c r="EZ16" s="403">
        <f t="shared" si="28"/>
      </c>
      <c r="FA16" s="403">
        <f t="shared" si="29"/>
      </c>
      <c r="FB16" s="403">
        <f t="shared" si="30"/>
      </c>
      <c r="FC16" s="403">
        <f t="shared" si="31"/>
      </c>
      <c r="FD16" s="403">
        <f t="shared" si="32"/>
      </c>
      <c r="FE16" s="403">
        <f t="shared" si="33"/>
      </c>
      <c r="FF16" s="403">
        <f t="shared" si="34"/>
      </c>
      <c r="FG16" s="403">
        <f t="shared" si="35"/>
      </c>
      <c r="FH16" s="403">
        <f t="shared" si="36"/>
      </c>
      <c r="FI16" s="403">
        <f t="shared" si="37"/>
      </c>
      <c r="FJ16" s="403">
        <f t="shared" si="38"/>
      </c>
      <c r="FK16" s="403">
        <f t="shared" si="39"/>
      </c>
      <c r="FL16" s="403">
        <f t="shared" si="40"/>
      </c>
      <c r="FM16" s="403">
        <f t="shared" si="41"/>
        <v>27</v>
      </c>
      <c r="FN16" s="403">
        <f t="shared" si="42"/>
      </c>
      <c r="FO16" s="403" t="e">
        <f t="shared" si="43"/>
        <v>#VALUE!</v>
      </c>
      <c r="FP16" s="403">
        <f t="shared" si="44"/>
      </c>
      <c r="FQ16" s="403">
        <f t="shared" si="45"/>
        <v>27</v>
      </c>
      <c r="FR16" s="403">
        <f t="shared" si="46"/>
      </c>
      <c r="FS16" s="403">
        <f t="shared" si="47"/>
      </c>
      <c r="FT16" s="403">
        <f t="shared" si="48"/>
      </c>
      <c r="FU16" s="403">
        <f t="shared" si="49"/>
        <v>27</v>
      </c>
      <c r="FV16" s="403">
        <f t="shared" si="50"/>
      </c>
      <c r="FW16" s="403">
        <f t="shared" si="51"/>
      </c>
      <c r="FX16" s="403">
        <f t="shared" si="52"/>
      </c>
      <c r="FY16" s="403">
        <f t="shared" si="53"/>
      </c>
      <c r="FZ16" s="403">
        <f t="shared" si="54"/>
      </c>
      <c r="GA16" s="403">
        <f t="shared" si="55"/>
        <v>13.5</v>
      </c>
      <c r="GB16" s="403">
        <f t="shared" si="56"/>
      </c>
      <c r="GC16" s="403">
        <f t="shared" si="57"/>
      </c>
      <c r="GD16" s="403">
        <f t="shared" si="58"/>
      </c>
      <c r="GE16" s="403">
        <f t="shared" si="59"/>
      </c>
      <c r="GF16" s="403">
        <f t="shared" si="60"/>
      </c>
      <c r="GG16" s="403">
        <f t="shared" si="61"/>
      </c>
      <c r="GH16" s="403">
        <f t="shared" si="62"/>
        <v>13.5</v>
      </c>
      <c r="GI16" s="403">
        <f t="shared" si="63"/>
      </c>
      <c r="GJ16" s="403">
        <f t="shared" si="64"/>
      </c>
      <c r="GK16" s="403">
        <f t="shared" si="65"/>
      </c>
      <c r="GL16" s="403">
        <f t="shared" si="66"/>
      </c>
      <c r="GM16" s="403">
        <f t="shared" si="67"/>
        <v>0</v>
      </c>
      <c r="GN16" s="403">
        <f t="shared" si="68"/>
      </c>
      <c r="GO16" s="403">
        <f t="shared" si="69"/>
      </c>
      <c r="GP16" s="403">
        <f t="shared" si="70"/>
        <v>0</v>
      </c>
      <c r="GQ16" s="403">
        <f t="shared" si="71"/>
      </c>
      <c r="GR16" s="403">
        <f t="shared" si="72"/>
      </c>
      <c r="GS16" s="403">
        <f t="shared" si="73"/>
      </c>
      <c r="GT16" s="403">
        <f t="shared" si="74"/>
      </c>
      <c r="GU16" s="403">
        <f t="shared" si="75"/>
        <v>4.859999999999999</v>
      </c>
      <c r="GV16" s="403" t="e">
        <f t="shared" si="76"/>
        <v>#VALUE!</v>
      </c>
      <c r="GW16" s="403">
        <f t="shared" si="77"/>
      </c>
      <c r="GX16" s="403">
        <f t="shared" si="78"/>
        <v>27</v>
      </c>
      <c r="GY16" s="403">
        <f t="shared" si="79"/>
      </c>
      <c r="GZ16" s="403">
        <f t="shared" si="80"/>
        <v>27</v>
      </c>
      <c r="HA16" s="403" t="e">
        <f t="shared" si="81"/>
        <v>#VALUE!</v>
      </c>
      <c r="HB16" s="403">
        <f t="shared" si="82"/>
      </c>
      <c r="HC16" s="403">
        <f t="shared" si="83"/>
        <v>27</v>
      </c>
    </row>
    <row r="17" spans="2:211" ht="12.75">
      <c r="B17" s="450">
        <v>2013</v>
      </c>
      <c r="D17" s="309" t="s">
        <v>164</v>
      </c>
      <c r="E17" s="260" t="s">
        <v>266</v>
      </c>
      <c r="F17" s="229"/>
      <c r="J17" s="310"/>
      <c r="K17" s="237"/>
      <c r="L17" s="237"/>
      <c r="M17" s="310"/>
      <c r="N17" s="310"/>
      <c r="O17" s="311"/>
      <c r="P17" s="229"/>
      <c r="Q17" s="312">
        <v>1</v>
      </c>
      <c r="R17" s="313">
        <v>0</v>
      </c>
      <c r="S17" s="313">
        <v>0</v>
      </c>
      <c r="T17" s="229"/>
      <c r="U17" s="314"/>
      <c r="V17" s="314"/>
      <c r="W17" s="314"/>
      <c r="X17" s="351">
        <f t="shared" si="22"/>
      </c>
      <c r="Y17" s="223">
        <f t="shared" si="23"/>
      </c>
      <c r="Z17" s="351">
        <f t="shared" si="24"/>
      </c>
      <c r="AA17" s="315"/>
      <c r="AB17" s="229"/>
      <c r="AC17" s="187"/>
      <c r="AD17" s="187"/>
      <c r="AE17" s="187"/>
      <c r="AF17" s="187"/>
      <c r="AG17" s="187"/>
      <c r="AH17" s="187"/>
      <c r="AI17" s="187"/>
      <c r="AJ17" s="187"/>
      <c r="AK17" s="187"/>
      <c r="AL17" s="187"/>
      <c r="AM17" s="187"/>
      <c r="AN17" s="187"/>
      <c r="AO17" s="187"/>
      <c r="AP17" s="187"/>
      <c r="AQ17" s="187"/>
      <c r="AR17" s="187"/>
      <c r="AS17" s="187"/>
      <c r="AT17" s="187"/>
      <c r="AU17" s="315"/>
      <c r="AV17" s="229"/>
      <c r="AW17" s="187"/>
      <c r="AX17" s="187"/>
      <c r="AY17" s="187"/>
      <c r="AZ17" s="187"/>
      <c r="BA17" s="187"/>
      <c r="BB17" s="187"/>
      <c r="BC17" s="187"/>
      <c r="BD17" s="187"/>
      <c r="BE17" s="315"/>
      <c r="BF17" s="229"/>
      <c r="BG17" s="187"/>
      <c r="BH17" s="187"/>
      <c r="BI17" s="187"/>
      <c r="BJ17" s="187"/>
      <c r="BK17" s="187"/>
      <c r="BL17" s="187"/>
      <c r="BM17" s="187"/>
      <c r="BN17" s="187"/>
      <c r="BO17" s="187"/>
      <c r="BP17" s="187"/>
      <c r="BQ17" s="187"/>
      <c r="BR17" s="187"/>
      <c r="BS17" s="187"/>
      <c r="BT17" s="315"/>
      <c r="BU17" s="229"/>
      <c r="BV17" s="187"/>
      <c r="BW17" s="343"/>
      <c r="BX17" s="187"/>
      <c r="BY17" s="311"/>
      <c r="BZ17" s="229"/>
      <c r="CA17" s="187"/>
      <c r="CB17" s="343"/>
      <c r="CC17" s="229"/>
      <c r="CD17" s="187"/>
      <c r="CE17" s="187"/>
      <c r="CF17" s="225"/>
      <c r="CG17" s="311"/>
      <c r="CH17" s="229"/>
      <c r="CI17" s="187"/>
      <c r="CJ17" s="187"/>
      <c r="CK17" s="311"/>
      <c r="CL17" s="187"/>
      <c r="CM17" s="187"/>
      <c r="CN17" s="187"/>
      <c r="CO17" s="187"/>
      <c r="CP17" s="311"/>
      <c r="CQ17" s="187"/>
      <c r="CR17" s="187"/>
      <c r="CS17" s="187"/>
      <c r="CT17" s="187"/>
      <c r="CU17" s="187"/>
      <c r="CV17" s="187"/>
      <c r="CW17" s="311"/>
      <c r="CX17" s="187"/>
      <c r="CY17" s="187"/>
      <c r="CZ17" s="359"/>
      <c r="DA17" s="229"/>
      <c r="DB17" s="229"/>
      <c r="DC17" s="187"/>
      <c r="DD17" s="187"/>
      <c r="DE17" s="414"/>
      <c r="DF17" s="348"/>
      <c r="DG17" s="229"/>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361"/>
      <c r="EJ17" s="361"/>
      <c r="EK17" s="361"/>
      <c r="EL17" s="361"/>
      <c r="EM17" s="361"/>
      <c r="EN17" s="361"/>
      <c r="EO17" s="373">
        <f t="shared" si="25"/>
      </c>
      <c r="EP17" s="343"/>
      <c r="EQ17" s="319"/>
      <c r="ER17" s="229"/>
      <c r="ET17" s="265"/>
      <c r="EV17" s="229"/>
      <c r="EW17" s="403">
        <f t="shared" si="84"/>
      </c>
      <c r="EX17" s="403">
        <f t="shared" si="26"/>
      </c>
      <c r="EY17" s="403">
        <f t="shared" si="27"/>
      </c>
      <c r="EZ17" s="403">
        <f t="shared" si="28"/>
      </c>
      <c r="FA17" s="403">
        <f t="shared" si="29"/>
      </c>
      <c r="FB17" s="403">
        <f t="shared" si="30"/>
      </c>
      <c r="FC17" s="403">
        <f t="shared" si="31"/>
      </c>
      <c r="FD17" s="403">
        <f t="shared" si="32"/>
      </c>
      <c r="FE17" s="403">
        <f t="shared" si="33"/>
      </c>
      <c r="FF17" s="403">
        <f t="shared" si="34"/>
      </c>
      <c r="FG17" s="403">
        <f t="shared" si="35"/>
      </c>
      <c r="FH17" s="403">
        <f t="shared" si="36"/>
      </c>
      <c r="FI17" s="403">
        <f t="shared" si="37"/>
      </c>
      <c r="FJ17" s="403">
        <f t="shared" si="38"/>
      </c>
      <c r="FK17" s="403">
        <f t="shared" si="39"/>
      </c>
      <c r="FL17" s="403">
        <f t="shared" si="40"/>
      </c>
      <c r="FM17" s="403">
        <f t="shared" si="41"/>
      </c>
      <c r="FN17" s="403">
        <f t="shared" si="42"/>
      </c>
      <c r="FO17" s="403">
        <f t="shared" si="43"/>
      </c>
      <c r="FP17" s="403">
        <f t="shared" si="44"/>
      </c>
      <c r="FQ17" s="403">
        <f t="shared" si="45"/>
      </c>
      <c r="FR17" s="403">
        <f t="shared" si="46"/>
      </c>
      <c r="FS17" s="403">
        <f t="shared" si="47"/>
      </c>
      <c r="FT17" s="403">
        <f t="shared" si="48"/>
      </c>
      <c r="FU17" s="403">
        <f t="shared" si="49"/>
      </c>
      <c r="FV17" s="403">
        <f t="shared" si="50"/>
      </c>
      <c r="FW17" s="403">
        <f t="shared" si="51"/>
      </c>
      <c r="FX17" s="403">
        <f t="shared" si="52"/>
      </c>
      <c r="FY17" s="403">
        <f t="shared" si="53"/>
      </c>
      <c r="FZ17" s="403">
        <f t="shared" si="54"/>
      </c>
      <c r="GA17" s="403">
        <f t="shared" si="55"/>
      </c>
      <c r="GB17" s="403">
        <f t="shared" si="56"/>
      </c>
      <c r="GC17" s="403">
        <f t="shared" si="57"/>
      </c>
      <c r="GD17" s="403">
        <f t="shared" si="58"/>
      </c>
      <c r="GE17" s="403">
        <f t="shared" si="59"/>
      </c>
      <c r="GF17" s="403">
        <f t="shared" si="60"/>
      </c>
      <c r="GG17" s="403">
        <f t="shared" si="61"/>
      </c>
      <c r="GH17" s="403">
        <f t="shared" si="62"/>
      </c>
      <c r="GI17" s="403">
        <f t="shared" si="63"/>
      </c>
      <c r="GJ17" s="403">
        <f t="shared" si="64"/>
      </c>
      <c r="GK17" s="403">
        <f t="shared" si="65"/>
      </c>
      <c r="GL17" s="403">
        <f t="shared" si="66"/>
      </c>
      <c r="GM17" s="403">
        <f t="shared" si="67"/>
      </c>
      <c r="GN17" s="403">
        <f t="shared" si="68"/>
      </c>
      <c r="GO17" s="403">
        <f t="shared" si="69"/>
      </c>
      <c r="GP17" s="403">
        <f t="shared" si="70"/>
      </c>
      <c r="GQ17" s="403">
        <f t="shared" si="71"/>
      </c>
      <c r="GR17" s="403">
        <f t="shared" si="72"/>
      </c>
      <c r="GS17" s="403">
        <f t="shared" si="73"/>
      </c>
      <c r="GT17" s="403">
        <f t="shared" si="74"/>
      </c>
      <c r="GU17" s="403">
        <f t="shared" si="75"/>
      </c>
      <c r="GV17" s="403">
        <f t="shared" si="76"/>
      </c>
      <c r="GW17" s="403">
        <f t="shared" si="77"/>
      </c>
      <c r="GX17" s="403">
        <f t="shared" si="78"/>
      </c>
      <c r="GY17" s="403">
        <f t="shared" si="79"/>
      </c>
      <c r="GZ17" s="403">
        <f t="shared" si="80"/>
      </c>
      <c r="HA17" s="403">
        <f t="shared" si="81"/>
      </c>
      <c r="HB17" s="403">
        <f t="shared" si="82"/>
      </c>
      <c r="HC17" s="403">
        <f t="shared" si="83"/>
      </c>
    </row>
    <row r="18" spans="2:211" ht="12.75">
      <c r="B18" s="450">
        <v>2013</v>
      </c>
      <c r="D18" s="325" t="s">
        <v>673</v>
      </c>
      <c r="E18" s="260" t="s">
        <v>266</v>
      </c>
      <c r="F18" s="317"/>
      <c r="G18" s="322">
        <v>1</v>
      </c>
      <c r="H18" s="322">
        <v>2</v>
      </c>
      <c r="I18" s="324">
        <v>1</v>
      </c>
      <c r="J18" s="313">
        <v>0</v>
      </c>
      <c r="K18" s="417"/>
      <c r="L18" s="417"/>
      <c r="M18" s="313"/>
      <c r="N18" s="313"/>
      <c r="O18" s="335"/>
      <c r="P18" s="317"/>
      <c r="Q18" s="312"/>
      <c r="R18" s="312"/>
      <c r="S18" s="312"/>
      <c r="T18" s="317"/>
      <c r="U18" s="316">
        <v>390</v>
      </c>
      <c r="V18" s="367">
        <v>1.5</v>
      </c>
      <c r="W18" s="316">
        <v>20</v>
      </c>
      <c r="X18" s="351">
        <f t="shared" si="22"/>
        <v>13</v>
      </c>
      <c r="Y18" s="223">
        <f>IF(SUM(V18:W18)=0,"",SUM(V18:W18)/U18)</f>
        <v>0.05512820512820513</v>
      </c>
      <c r="Z18" s="351">
        <f t="shared" si="24"/>
        <v>11</v>
      </c>
      <c r="AA18" s="255"/>
      <c r="AB18" s="317"/>
      <c r="AC18" s="187"/>
      <c r="AD18" s="187"/>
      <c r="AE18" s="187"/>
      <c r="AF18" s="187"/>
      <c r="AG18" s="187"/>
      <c r="AH18" s="187"/>
      <c r="AI18" s="187"/>
      <c r="AJ18" s="187"/>
      <c r="AK18" s="187"/>
      <c r="AL18" s="187"/>
      <c r="AM18" s="187"/>
      <c r="AN18" s="491">
        <v>1</v>
      </c>
      <c r="AO18" s="187"/>
      <c r="AP18" s="187"/>
      <c r="AQ18" s="187"/>
      <c r="AR18" s="187"/>
      <c r="AS18" s="187"/>
      <c r="AT18" s="187"/>
      <c r="AU18" s="311"/>
      <c r="AV18" s="317"/>
      <c r="AW18" s="187">
        <v>0</v>
      </c>
      <c r="AX18" s="187"/>
      <c r="AY18" s="187"/>
      <c r="AZ18" s="187"/>
      <c r="BA18" s="187"/>
      <c r="BB18" s="187"/>
      <c r="BC18" s="187"/>
      <c r="BD18" s="187"/>
      <c r="BE18" s="311"/>
      <c r="BF18" s="317"/>
      <c r="BG18" s="187"/>
      <c r="BH18" s="187"/>
      <c r="BI18" s="327">
        <v>1</v>
      </c>
      <c r="BJ18" s="187"/>
      <c r="BK18" s="187"/>
      <c r="BL18" s="187"/>
      <c r="BM18" s="187"/>
      <c r="BN18" s="187"/>
      <c r="BO18" s="187"/>
      <c r="BP18" s="187"/>
      <c r="BQ18" s="187"/>
      <c r="BR18" s="187"/>
      <c r="BS18" s="369">
        <v>0</v>
      </c>
      <c r="BT18" s="311"/>
      <c r="BU18" s="317"/>
      <c r="BV18" s="342">
        <v>0.1</v>
      </c>
      <c r="BW18" s="416" t="s">
        <v>674</v>
      </c>
      <c r="BX18" s="328" t="s">
        <v>546</v>
      </c>
      <c r="BY18" s="311"/>
      <c r="BZ18" s="317"/>
      <c r="CA18" s="342">
        <v>0.15</v>
      </c>
      <c r="CB18" s="443" t="s">
        <v>675</v>
      </c>
      <c r="CC18" s="229"/>
      <c r="CD18" s="187"/>
      <c r="CE18" s="354">
        <v>1</v>
      </c>
      <c r="CF18" s="225"/>
      <c r="CG18" s="311"/>
      <c r="CH18" s="317"/>
      <c r="CI18" s="342">
        <v>1</v>
      </c>
      <c r="CJ18" s="371">
        <v>1</v>
      </c>
      <c r="CK18" s="311"/>
      <c r="CL18" s="342">
        <v>1</v>
      </c>
      <c r="CM18" s="371">
        <v>1</v>
      </c>
      <c r="CN18" s="191">
        <v>0</v>
      </c>
      <c r="CO18" s="191">
        <v>0</v>
      </c>
      <c r="CP18" s="311"/>
      <c r="CQ18" s="191">
        <v>0</v>
      </c>
      <c r="CR18" s="191">
        <v>0</v>
      </c>
      <c r="CS18" s="191">
        <v>0</v>
      </c>
      <c r="CT18" s="191">
        <v>0</v>
      </c>
      <c r="CU18" s="191">
        <v>0</v>
      </c>
      <c r="CV18" s="191">
        <v>0</v>
      </c>
      <c r="CW18" s="311"/>
      <c r="CX18" s="187"/>
      <c r="CY18" s="372">
        <v>1</v>
      </c>
      <c r="CZ18" s="348"/>
      <c r="DA18" s="317"/>
      <c r="DB18" s="317"/>
      <c r="DC18" s="187"/>
      <c r="DD18" s="372">
        <v>1</v>
      </c>
      <c r="DE18" s="414"/>
      <c r="DF18" s="348" t="s">
        <v>676</v>
      </c>
      <c r="DG18" s="317"/>
      <c r="DH18" s="363">
        <v>1</v>
      </c>
      <c r="DI18" s="364">
        <v>1</v>
      </c>
      <c r="DJ18" s="363">
        <v>1</v>
      </c>
      <c r="DK18" s="361"/>
      <c r="DL18" s="365">
        <v>1</v>
      </c>
      <c r="DM18" s="363">
        <v>1</v>
      </c>
      <c r="DN18" s="364">
        <v>1</v>
      </c>
      <c r="DO18" s="361"/>
      <c r="DP18" s="361"/>
      <c r="DQ18" s="361"/>
      <c r="DR18" s="361"/>
      <c r="DS18" s="361"/>
      <c r="DT18" s="361"/>
      <c r="DU18" s="361"/>
      <c r="DV18" s="365">
        <v>1</v>
      </c>
      <c r="DW18" s="361"/>
      <c r="DX18" s="361"/>
      <c r="DY18" s="361"/>
      <c r="DZ18" s="361"/>
      <c r="EA18" s="365">
        <v>1</v>
      </c>
      <c r="EB18" s="361"/>
      <c r="EC18" s="364">
        <v>1</v>
      </c>
      <c r="ED18" s="363">
        <v>1</v>
      </c>
      <c r="EE18" s="361"/>
      <c r="EF18" s="361"/>
      <c r="EG18" s="361"/>
      <c r="EH18" s="361"/>
      <c r="EI18" s="361"/>
      <c r="EJ18" s="361"/>
      <c r="EK18" s="361"/>
      <c r="EL18" s="361"/>
      <c r="EM18" s="361"/>
      <c r="EN18" s="361"/>
      <c r="EO18" s="373">
        <f t="shared" si="25"/>
        <v>10</v>
      </c>
      <c r="EP18" s="343"/>
      <c r="EQ18" s="255"/>
      <c r="ER18" s="317"/>
      <c r="ET18" s="265"/>
      <c r="EV18" s="317"/>
      <c r="EW18" s="403">
        <f aca="true" t="shared" si="85" ref="EW18:GB18">IF(AC18="","",AC18*$W18)</f>
      </c>
      <c r="EX18" s="403">
        <f t="shared" si="85"/>
      </c>
      <c r="EY18" s="403">
        <f t="shared" si="85"/>
      </c>
      <c r="EZ18" s="403">
        <f t="shared" si="85"/>
      </c>
      <c r="FA18" s="403">
        <f t="shared" si="85"/>
      </c>
      <c r="FB18" s="403">
        <f t="shared" si="85"/>
      </c>
      <c r="FC18" s="403">
        <f t="shared" si="85"/>
      </c>
      <c r="FD18" s="403">
        <f t="shared" si="85"/>
      </c>
      <c r="FE18" s="403">
        <f t="shared" si="85"/>
      </c>
      <c r="FF18" s="403">
        <f t="shared" si="85"/>
      </c>
      <c r="FG18" s="403">
        <f t="shared" si="85"/>
      </c>
      <c r="FH18" s="403">
        <f t="shared" si="85"/>
        <v>20</v>
      </c>
      <c r="FI18" s="403">
        <f t="shared" si="85"/>
      </c>
      <c r="FJ18" s="403">
        <f t="shared" si="85"/>
      </c>
      <c r="FK18" s="403">
        <f t="shared" si="85"/>
      </c>
      <c r="FL18" s="403">
        <f t="shared" si="85"/>
      </c>
      <c r="FM18" s="403">
        <f t="shared" si="85"/>
      </c>
      <c r="FN18" s="403">
        <f t="shared" si="85"/>
      </c>
      <c r="FO18" s="403">
        <f t="shared" si="85"/>
      </c>
      <c r="FP18" s="403">
        <f t="shared" si="85"/>
      </c>
      <c r="FQ18" s="403">
        <f t="shared" si="85"/>
        <v>0</v>
      </c>
      <c r="FR18" s="403">
        <f t="shared" si="85"/>
      </c>
      <c r="FS18" s="403">
        <f t="shared" si="85"/>
      </c>
      <c r="FT18" s="403">
        <f t="shared" si="85"/>
      </c>
      <c r="FU18" s="403">
        <f t="shared" si="85"/>
      </c>
      <c r="FV18" s="403">
        <f t="shared" si="85"/>
      </c>
      <c r="FW18" s="403">
        <f t="shared" si="85"/>
      </c>
      <c r="FX18" s="403">
        <f t="shared" si="85"/>
      </c>
      <c r="FY18" s="403">
        <f t="shared" si="85"/>
      </c>
      <c r="FZ18" s="403">
        <f t="shared" si="85"/>
      </c>
      <c r="GA18" s="403">
        <f t="shared" si="85"/>
      </c>
      <c r="GB18" s="403">
        <f t="shared" si="85"/>
      </c>
      <c r="GC18" s="403">
        <f t="shared" si="57"/>
        <v>20</v>
      </c>
      <c r="GD18" s="403">
        <f t="shared" si="58"/>
      </c>
      <c r="GE18" s="403">
        <f t="shared" si="59"/>
      </c>
      <c r="GF18" s="403">
        <f t="shared" si="60"/>
      </c>
      <c r="GG18" s="403">
        <f t="shared" si="61"/>
      </c>
      <c r="GH18" s="403">
        <f t="shared" si="62"/>
      </c>
      <c r="GI18" s="403">
        <f t="shared" si="63"/>
      </c>
      <c r="GJ18" s="403">
        <f t="shared" si="64"/>
      </c>
      <c r="GK18" s="403">
        <f t="shared" si="65"/>
      </c>
      <c r="GL18" s="403">
        <f t="shared" si="66"/>
      </c>
      <c r="GM18" s="403">
        <f t="shared" si="67"/>
        <v>0</v>
      </c>
      <c r="GN18" s="403">
        <f t="shared" si="68"/>
      </c>
      <c r="GO18" s="403">
        <f t="shared" si="69"/>
      </c>
      <c r="GP18" s="403">
        <f t="shared" si="70"/>
        <v>2</v>
      </c>
      <c r="GQ18" s="403" t="e">
        <f t="shared" si="71"/>
        <v>#VALUE!</v>
      </c>
      <c r="GR18" s="403" t="e">
        <f t="shared" si="72"/>
        <v>#VALUE!</v>
      </c>
      <c r="GS18" s="403">
        <f t="shared" si="73"/>
      </c>
      <c r="GT18" s="403">
        <f t="shared" si="74"/>
      </c>
      <c r="GU18" s="403">
        <f t="shared" si="75"/>
        <v>3</v>
      </c>
      <c r="GV18" s="403" t="e">
        <f t="shared" si="76"/>
        <v>#VALUE!</v>
      </c>
      <c r="GW18" s="403">
        <f t="shared" si="77"/>
      </c>
      <c r="GX18" s="403">
        <f t="shared" si="78"/>
      </c>
      <c r="GY18" s="403">
        <f t="shared" si="79"/>
        <v>20</v>
      </c>
      <c r="GZ18" s="403">
        <f t="shared" si="80"/>
      </c>
      <c r="HA18" s="403">
        <f t="shared" si="81"/>
      </c>
      <c r="HB18" s="403">
        <f t="shared" si="82"/>
      </c>
      <c r="HC18" s="403">
        <f t="shared" si="83"/>
        <v>20</v>
      </c>
    </row>
    <row r="19" spans="2:211" ht="33">
      <c r="B19" s="450">
        <v>2013</v>
      </c>
      <c r="D19" s="325" t="s">
        <v>223</v>
      </c>
      <c r="E19" s="260" t="s">
        <v>266</v>
      </c>
      <c r="F19" s="229"/>
      <c r="G19" s="322">
        <v>1</v>
      </c>
      <c r="H19" s="322">
        <v>4</v>
      </c>
      <c r="I19" s="324">
        <v>1</v>
      </c>
      <c r="J19" s="318">
        <v>1</v>
      </c>
      <c r="K19" s="323" t="s">
        <v>613</v>
      </c>
      <c r="L19" s="426" t="s">
        <v>614</v>
      </c>
      <c r="M19" s="318"/>
      <c r="N19" s="318">
        <v>15</v>
      </c>
      <c r="O19" s="311"/>
      <c r="P19" s="229"/>
      <c r="Q19" s="312">
        <v>1</v>
      </c>
      <c r="R19" s="312">
        <v>3</v>
      </c>
      <c r="S19" s="313">
        <v>0</v>
      </c>
      <c r="T19" s="229"/>
      <c r="U19" s="314">
        <v>703</v>
      </c>
      <c r="V19" s="367">
        <v>6</v>
      </c>
      <c r="W19" s="314">
        <v>86</v>
      </c>
      <c r="X19" s="351">
        <f t="shared" si="22"/>
        <v>2</v>
      </c>
      <c r="Y19" s="223">
        <f t="shared" si="23"/>
        <v>0.13086770981507823</v>
      </c>
      <c r="Z19" s="351">
        <f t="shared" si="24"/>
        <v>3</v>
      </c>
      <c r="AA19" s="255"/>
      <c r="AB19" s="229"/>
      <c r="AC19" s="187"/>
      <c r="AD19" s="187"/>
      <c r="AE19" s="187"/>
      <c r="AF19" s="187"/>
      <c r="AG19" s="327">
        <v>0.02</v>
      </c>
      <c r="AH19" s="187"/>
      <c r="AI19" s="187"/>
      <c r="AJ19" s="187"/>
      <c r="AK19" s="187"/>
      <c r="AL19" s="187"/>
      <c r="AM19" s="187"/>
      <c r="AN19" s="187"/>
      <c r="AO19" s="187"/>
      <c r="AP19" s="187"/>
      <c r="AQ19" s="191">
        <v>0.98</v>
      </c>
      <c r="AR19" s="187"/>
      <c r="AS19" s="187"/>
      <c r="AT19" s="187"/>
      <c r="AU19" s="311"/>
      <c r="AV19" s="229"/>
      <c r="AW19" s="187">
        <v>0.02</v>
      </c>
      <c r="AX19" s="327">
        <v>0.02</v>
      </c>
      <c r="AY19" s="187"/>
      <c r="AZ19" s="187"/>
      <c r="BA19" s="187"/>
      <c r="BB19" s="187"/>
      <c r="BC19" s="187"/>
      <c r="BD19" s="187"/>
      <c r="BE19" s="311"/>
      <c r="BF19" s="229"/>
      <c r="BG19" s="187"/>
      <c r="BH19" s="187"/>
      <c r="BI19" s="187"/>
      <c r="BJ19" s="327">
        <v>1</v>
      </c>
      <c r="BK19" s="187"/>
      <c r="BL19" s="187"/>
      <c r="BM19" s="187"/>
      <c r="BN19" s="187"/>
      <c r="BO19" s="187"/>
      <c r="BP19" s="187"/>
      <c r="BQ19" s="187"/>
      <c r="BR19" s="187"/>
      <c r="BS19" s="428">
        <v>1</v>
      </c>
      <c r="BT19" s="311"/>
      <c r="BU19" s="229"/>
      <c r="BV19" s="369">
        <v>0</v>
      </c>
      <c r="BW19" s="343"/>
      <c r="BX19" s="187"/>
      <c r="BY19" s="311"/>
      <c r="BZ19" s="229"/>
      <c r="CA19" s="369">
        <v>0</v>
      </c>
      <c r="CB19" s="343"/>
      <c r="CC19" s="229"/>
      <c r="CD19" s="187"/>
      <c r="CE19" s="354">
        <v>1</v>
      </c>
      <c r="CF19" s="225"/>
      <c r="CG19" s="311"/>
      <c r="CH19" s="229"/>
      <c r="CI19" s="342">
        <v>0.85</v>
      </c>
      <c r="CJ19" s="191">
        <v>0</v>
      </c>
      <c r="CK19" s="311"/>
      <c r="CL19" s="342">
        <v>1</v>
      </c>
      <c r="CM19" s="191">
        <v>0</v>
      </c>
      <c r="CN19" s="342">
        <v>1</v>
      </c>
      <c r="CO19" s="191">
        <v>0</v>
      </c>
      <c r="CP19" s="311"/>
      <c r="CQ19" s="191">
        <v>0</v>
      </c>
      <c r="CR19" s="191">
        <v>0</v>
      </c>
      <c r="CS19" s="191">
        <v>0</v>
      </c>
      <c r="CT19" s="191">
        <v>0</v>
      </c>
      <c r="CU19" s="191">
        <v>0</v>
      </c>
      <c r="CV19" s="342">
        <v>1</v>
      </c>
      <c r="CW19" s="326" t="s">
        <v>615</v>
      </c>
      <c r="CX19" s="358">
        <v>1</v>
      </c>
      <c r="CY19" s="187"/>
      <c r="CZ19" s="326" t="s">
        <v>616</v>
      </c>
      <c r="DA19" s="229"/>
      <c r="DB19" s="229"/>
      <c r="DC19" s="358">
        <v>1</v>
      </c>
      <c r="DD19" s="187"/>
      <c r="DE19" s="414"/>
      <c r="DF19" s="348" t="s">
        <v>617</v>
      </c>
      <c r="DG19" s="229"/>
      <c r="DH19" s="363">
        <v>1</v>
      </c>
      <c r="DI19" s="364">
        <v>1</v>
      </c>
      <c r="DJ19" s="361"/>
      <c r="DK19" s="361"/>
      <c r="DL19" s="365">
        <v>1</v>
      </c>
      <c r="DM19" s="363">
        <v>1</v>
      </c>
      <c r="DN19" s="361"/>
      <c r="DO19" s="363">
        <v>1</v>
      </c>
      <c r="DP19" s="361"/>
      <c r="DQ19" s="361"/>
      <c r="DR19" s="361"/>
      <c r="DS19" s="364">
        <v>1</v>
      </c>
      <c r="DT19" s="363">
        <v>1</v>
      </c>
      <c r="DU19" s="361"/>
      <c r="DV19" s="365">
        <v>1</v>
      </c>
      <c r="DW19" s="361"/>
      <c r="DX19" s="361"/>
      <c r="DY19" s="361"/>
      <c r="DZ19" s="361"/>
      <c r="EA19" s="365">
        <v>1</v>
      </c>
      <c r="EB19" s="361"/>
      <c r="EC19" s="361"/>
      <c r="ED19" s="361"/>
      <c r="EE19" s="361"/>
      <c r="EF19" s="361"/>
      <c r="EG19" s="361"/>
      <c r="EH19" s="361"/>
      <c r="EI19" s="361"/>
      <c r="EJ19" s="361"/>
      <c r="EK19" s="365">
        <v>1</v>
      </c>
      <c r="EL19" s="361"/>
      <c r="EM19" s="361"/>
      <c r="EN19" s="361"/>
      <c r="EO19" s="373">
        <f t="shared" si="25"/>
        <v>10</v>
      </c>
      <c r="EP19" s="343"/>
      <c r="EQ19" s="255"/>
      <c r="ER19" s="229"/>
      <c r="ET19" s="265"/>
      <c r="EV19" s="229"/>
      <c r="EW19" s="403">
        <f t="shared" si="84"/>
      </c>
      <c r="EX19" s="403">
        <f t="shared" si="26"/>
      </c>
      <c r="EY19" s="403">
        <f t="shared" si="27"/>
      </c>
      <c r="EZ19" s="403">
        <f t="shared" si="28"/>
      </c>
      <c r="FA19" s="403">
        <f t="shared" si="29"/>
        <v>1.72</v>
      </c>
      <c r="FB19" s="403">
        <f t="shared" si="30"/>
      </c>
      <c r="FC19" s="403">
        <f t="shared" si="31"/>
      </c>
      <c r="FD19" s="403">
        <f t="shared" si="32"/>
      </c>
      <c r="FE19" s="403">
        <f t="shared" si="33"/>
      </c>
      <c r="FF19" s="403">
        <f t="shared" si="34"/>
      </c>
      <c r="FG19" s="403">
        <f t="shared" si="35"/>
      </c>
      <c r="FH19" s="403">
        <f t="shared" si="36"/>
      </c>
      <c r="FI19" s="403">
        <f t="shared" si="37"/>
      </c>
      <c r="FJ19" s="403">
        <f t="shared" si="38"/>
      </c>
      <c r="FK19" s="403">
        <f t="shared" si="39"/>
        <v>84.28</v>
      </c>
      <c r="FL19" s="403">
        <f t="shared" si="40"/>
      </c>
      <c r="FM19" s="403">
        <f t="shared" si="41"/>
      </c>
      <c r="FN19" s="403">
        <f t="shared" si="42"/>
      </c>
      <c r="FO19" s="403">
        <f t="shared" si="43"/>
      </c>
      <c r="FP19" s="403">
        <f t="shared" si="44"/>
      </c>
      <c r="FQ19" s="403">
        <f t="shared" si="45"/>
        <v>1.72</v>
      </c>
      <c r="FR19" s="403">
        <f t="shared" si="46"/>
        <v>1.72</v>
      </c>
      <c r="FS19" s="403">
        <f t="shared" si="47"/>
      </c>
      <c r="FT19" s="403">
        <f t="shared" si="48"/>
      </c>
      <c r="FU19" s="403">
        <f t="shared" si="49"/>
      </c>
      <c r="FV19" s="403">
        <f t="shared" si="50"/>
      </c>
      <c r="FW19" s="403">
        <f t="shared" si="51"/>
      </c>
      <c r="FX19" s="403">
        <f t="shared" si="52"/>
      </c>
      <c r="FY19" s="403">
        <f t="shared" si="53"/>
      </c>
      <c r="FZ19" s="403">
        <f t="shared" si="54"/>
      </c>
      <c r="GA19" s="403">
        <f t="shared" si="55"/>
      </c>
      <c r="GB19" s="403">
        <f t="shared" si="56"/>
      </c>
      <c r="GC19" s="403">
        <f t="shared" si="57"/>
      </c>
      <c r="GD19" s="403">
        <f t="shared" si="58"/>
        <v>86</v>
      </c>
      <c r="GE19" s="403">
        <f t="shared" si="59"/>
      </c>
      <c r="GF19" s="403">
        <f t="shared" si="60"/>
      </c>
      <c r="GG19" s="403">
        <f t="shared" si="61"/>
      </c>
      <c r="GH19" s="403">
        <f t="shared" si="62"/>
      </c>
      <c r="GI19" s="403">
        <f t="shared" si="63"/>
      </c>
      <c r="GJ19" s="403">
        <f t="shared" si="64"/>
      </c>
      <c r="GK19" s="403">
        <f t="shared" si="65"/>
      </c>
      <c r="GL19" s="403">
        <f t="shared" si="66"/>
      </c>
      <c r="GM19" s="403">
        <f t="shared" si="67"/>
        <v>86</v>
      </c>
      <c r="GN19" s="403">
        <f t="shared" si="68"/>
      </c>
      <c r="GO19" s="403">
        <f t="shared" si="69"/>
      </c>
      <c r="GP19" s="403">
        <f t="shared" si="70"/>
        <v>0</v>
      </c>
      <c r="GQ19" s="403">
        <f t="shared" si="71"/>
      </c>
      <c r="GR19" s="403">
        <f t="shared" si="72"/>
      </c>
      <c r="GS19" s="403">
        <f t="shared" si="73"/>
      </c>
      <c r="GT19" s="403">
        <f t="shared" si="74"/>
      </c>
      <c r="GU19" s="403">
        <f t="shared" si="75"/>
        <v>0</v>
      </c>
      <c r="GV19" s="403">
        <f t="shared" si="76"/>
      </c>
      <c r="GW19" s="403">
        <f t="shared" si="77"/>
      </c>
      <c r="GX19" s="403">
        <f t="shared" si="78"/>
      </c>
      <c r="GY19" s="403">
        <f t="shared" si="79"/>
        <v>86</v>
      </c>
      <c r="GZ19" s="403">
        <f t="shared" si="80"/>
      </c>
      <c r="HA19" s="403">
        <f t="shared" si="81"/>
      </c>
      <c r="HB19" s="403">
        <f t="shared" si="82"/>
      </c>
      <c r="HC19" s="403">
        <f t="shared" si="83"/>
        <v>73.1</v>
      </c>
    </row>
    <row r="20" spans="2:211" ht="12.75">
      <c r="B20" s="450">
        <v>2013</v>
      </c>
      <c r="D20" s="309" t="s">
        <v>197</v>
      </c>
      <c r="E20" s="260" t="s">
        <v>266</v>
      </c>
      <c r="F20" s="229"/>
      <c r="J20" s="310"/>
      <c r="K20" s="237"/>
      <c r="L20" s="237"/>
      <c r="M20" s="310"/>
      <c r="N20" s="310"/>
      <c r="O20" s="311"/>
      <c r="P20" s="229"/>
      <c r="Q20" s="312">
        <v>1</v>
      </c>
      <c r="R20" s="312">
        <v>2</v>
      </c>
      <c r="S20" s="313">
        <v>0</v>
      </c>
      <c r="T20" s="229"/>
      <c r="U20" s="314"/>
      <c r="V20" s="314"/>
      <c r="W20" s="314"/>
      <c r="X20" s="351">
        <f t="shared" si="22"/>
      </c>
      <c r="Y20" s="223">
        <f t="shared" si="23"/>
      </c>
      <c r="Z20" s="351">
        <f t="shared" si="24"/>
      </c>
      <c r="AA20" s="319"/>
      <c r="AB20" s="229"/>
      <c r="AC20" s="187"/>
      <c r="AD20" s="187"/>
      <c r="AE20" s="187"/>
      <c r="AF20" s="187"/>
      <c r="AG20" s="187"/>
      <c r="AH20" s="187"/>
      <c r="AI20" s="187"/>
      <c r="AJ20" s="187"/>
      <c r="AK20" s="187"/>
      <c r="AL20" s="187"/>
      <c r="AM20" s="187"/>
      <c r="AN20" s="187"/>
      <c r="AO20" s="187"/>
      <c r="AP20" s="187"/>
      <c r="AQ20" s="187"/>
      <c r="AR20" s="187"/>
      <c r="AS20" s="187"/>
      <c r="AT20" s="187"/>
      <c r="AU20" s="315"/>
      <c r="AV20" s="229"/>
      <c r="AW20" s="187"/>
      <c r="AX20" s="187"/>
      <c r="AY20" s="187"/>
      <c r="AZ20" s="187"/>
      <c r="BA20" s="187"/>
      <c r="BB20" s="187"/>
      <c r="BC20" s="187"/>
      <c r="BD20" s="187"/>
      <c r="BE20" s="315"/>
      <c r="BF20" s="229"/>
      <c r="BG20" s="187"/>
      <c r="BH20" s="187"/>
      <c r="BI20" s="187"/>
      <c r="BJ20" s="187"/>
      <c r="BK20" s="187"/>
      <c r="BL20" s="187"/>
      <c r="BM20" s="187"/>
      <c r="BN20" s="187"/>
      <c r="BO20" s="187"/>
      <c r="BP20" s="187"/>
      <c r="BQ20" s="187"/>
      <c r="BR20" s="187"/>
      <c r="BS20" s="187"/>
      <c r="BT20" s="315"/>
      <c r="BU20" s="229"/>
      <c r="BV20" s="187"/>
      <c r="BW20" s="343"/>
      <c r="BX20" s="187"/>
      <c r="BY20" s="311"/>
      <c r="BZ20" s="229"/>
      <c r="CA20" s="187"/>
      <c r="CB20" s="343"/>
      <c r="CC20" s="229"/>
      <c r="CD20" s="187"/>
      <c r="CE20" s="187"/>
      <c r="CF20" s="225"/>
      <c r="CG20" s="311"/>
      <c r="CH20" s="229"/>
      <c r="CI20" s="187"/>
      <c r="CJ20" s="187"/>
      <c r="CK20" s="311"/>
      <c r="CL20" s="187"/>
      <c r="CM20" s="187"/>
      <c r="CN20" s="187"/>
      <c r="CO20" s="187"/>
      <c r="CP20" s="311"/>
      <c r="CQ20" s="187"/>
      <c r="CR20" s="187"/>
      <c r="CS20" s="187"/>
      <c r="CT20" s="187"/>
      <c r="CU20" s="187"/>
      <c r="CV20" s="187"/>
      <c r="CW20" s="311"/>
      <c r="CX20" s="187"/>
      <c r="CY20" s="187"/>
      <c r="CZ20" s="359"/>
      <c r="DA20" s="229"/>
      <c r="DB20" s="229"/>
      <c r="DC20" s="187"/>
      <c r="DD20" s="187"/>
      <c r="DE20" s="414"/>
      <c r="DF20" s="348"/>
      <c r="DG20" s="229"/>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c r="EO20" s="373">
        <f t="shared" si="25"/>
      </c>
      <c r="EP20" s="343"/>
      <c r="EQ20" s="319"/>
      <c r="ER20" s="229"/>
      <c r="ET20" s="265"/>
      <c r="EV20" s="229"/>
      <c r="EW20" s="403">
        <f t="shared" si="84"/>
      </c>
      <c r="EX20" s="403">
        <f t="shared" si="26"/>
      </c>
      <c r="EY20" s="403">
        <f t="shared" si="27"/>
      </c>
      <c r="EZ20" s="403">
        <f t="shared" si="28"/>
      </c>
      <c r="FA20" s="403">
        <f t="shared" si="29"/>
      </c>
      <c r="FB20" s="403">
        <f t="shared" si="30"/>
      </c>
      <c r="FC20" s="403">
        <f t="shared" si="31"/>
      </c>
      <c r="FD20" s="403">
        <f t="shared" si="32"/>
      </c>
      <c r="FE20" s="403">
        <f t="shared" si="33"/>
      </c>
      <c r="FF20" s="403">
        <f t="shared" si="34"/>
      </c>
      <c r="FG20" s="403">
        <f t="shared" si="35"/>
      </c>
      <c r="FH20" s="403">
        <f t="shared" si="36"/>
      </c>
      <c r="FI20" s="403">
        <f t="shared" si="37"/>
      </c>
      <c r="FJ20" s="403">
        <f t="shared" si="38"/>
      </c>
      <c r="FK20" s="403">
        <f t="shared" si="39"/>
      </c>
      <c r="FL20" s="403">
        <f t="shared" si="40"/>
      </c>
      <c r="FM20" s="403">
        <f t="shared" si="41"/>
      </c>
      <c r="FN20" s="403">
        <f t="shared" si="42"/>
      </c>
      <c r="FO20" s="403">
        <f t="shared" si="43"/>
      </c>
      <c r="FP20" s="403">
        <f t="shared" si="44"/>
      </c>
      <c r="FQ20" s="403">
        <f t="shared" si="45"/>
      </c>
      <c r="FR20" s="403">
        <f t="shared" si="46"/>
      </c>
      <c r="FS20" s="403">
        <f t="shared" si="47"/>
      </c>
      <c r="FT20" s="403">
        <f t="shared" si="48"/>
      </c>
      <c r="FU20" s="403">
        <f t="shared" si="49"/>
      </c>
      <c r="FV20" s="403">
        <f t="shared" si="50"/>
      </c>
      <c r="FW20" s="403">
        <f t="shared" si="51"/>
      </c>
      <c r="FX20" s="403">
        <f t="shared" si="52"/>
      </c>
      <c r="FY20" s="403">
        <f t="shared" si="53"/>
      </c>
      <c r="FZ20" s="403">
        <f t="shared" si="54"/>
      </c>
      <c r="GA20" s="403">
        <f t="shared" si="55"/>
      </c>
      <c r="GB20" s="403">
        <f t="shared" si="56"/>
      </c>
      <c r="GC20" s="403">
        <f t="shared" si="57"/>
      </c>
      <c r="GD20" s="403">
        <f t="shared" si="58"/>
      </c>
      <c r="GE20" s="403">
        <f t="shared" si="59"/>
      </c>
      <c r="GF20" s="403">
        <f t="shared" si="60"/>
      </c>
      <c r="GG20" s="403">
        <f t="shared" si="61"/>
      </c>
      <c r="GH20" s="403">
        <f t="shared" si="62"/>
      </c>
      <c r="GI20" s="403">
        <f t="shared" si="63"/>
      </c>
      <c r="GJ20" s="403">
        <f t="shared" si="64"/>
      </c>
      <c r="GK20" s="403">
        <f t="shared" si="65"/>
      </c>
      <c r="GL20" s="403">
        <f t="shared" si="66"/>
      </c>
      <c r="GM20" s="403">
        <f t="shared" si="67"/>
      </c>
      <c r="GN20" s="403">
        <f t="shared" si="68"/>
      </c>
      <c r="GO20" s="403">
        <f t="shared" si="69"/>
      </c>
      <c r="GP20" s="403">
        <f t="shared" si="70"/>
      </c>
      <c r="GQ20" s="403">
        <f t="shared" si="71"/>
      </c>
      <c r="GR20" s="403">
        <f t="shared" si="72"/>
      </c>
      <c r="GS20" s="403">
        <f t="shared" si="73"/>
      </c>
      <c r="GT20" s="403">
        <f t="shared" si="74"/>
      </c>
      <c r="GU20" s="403">
        <f t="shared" si="75"/>
      </c>
      <c r="GV20" s="403">
        <f t="shared" si="76"/>
      </c>
      <c r="GW20" s="403">
        <f t="shared" si="77"/>
      </c>
      <c r="GX20" s="403">
        <f t="shared" si="78"/>
      </c>
      <c r="GY20" s="403">
        <f t="shared" si="79"/>
      </c>
      <c r="GZ20" s="403">
        <f t="shared" si="80"/>
      </c>
      <c r="HA20" s="403">
        <f t="shared" si="81"/>
      </c>
      <c r="HB20" s="403">
        <f t="shared" si="82"/>
      </c>
      <c r="HC20" s="403">
        <f t="shared" si="83"/>
      </c>
    </row>
    <row r="21" spans="2:211" ht="12.75">
      <c r="B21" s="450">
        <v>2013</v>
      </c>
      <c r="D21" s="325" t="s">
        <v>7</v>
      </c>
      <c r="E21" s="260" t="s">
        <v>266</v>
      </c>
      <c r="F21" s="229"/>
      <c r="G21" s="322">
        <v>1</v>
      </c>
      <c r="H21" s="322">
        <v>2</v>
      </c>
      <c r="I21" s="324">
        <v>1</v>
      </c>
      <c r="J21" s="313">
        <v>0</v>
      </c>
      <c r="K21" s="417"/>
      <c r="L21" s="417"/>
      <c r="M21" s="313"/>
      <c r="N21" s="313"/>
      <c r="O21" s="311"/>
      <c r="P21" s="229"/>
      <c r="Q21" s="312">
        <v>1</v>
      </c>
      <c r="R21" s="320">
        <v>1</v>
      </c>
      <c r="S21" s="313">
        <v>0</v>
      </c>
      <c r="T21" s="229"/>
      <c r="U21" s="314">
        <v>134</v>
      </c>
      <c r="V21" s="314"/>
      <c r="W21" s="314">
        <v>10</v>
      </c>
      <c r="X21" s="351">
        <f t="shared" si="22"/>
        <v>14</v>
      </c>
      <c r="Y21" s="223">
        <f t="shared" si="23"/>
        <v>0.07462686567164178</v>
      </c>
      <c r="Z21" s="351">
        <f t="shared" si="24"/>
        <v>6</v>
      </c>
      <c r="AA21" s="255"/>
      <c r="AB21" s="229"/>
      <c r="AC21" s="187"/>
      <c r="AD21" s="187"/>
      <c r="AE21" s="187"/>
      <c r="AF21" s="187"/>
      <c r="AG21" s="187"/>
      <c r="AH21" s="187"/>
      <c r="AI21" s="187"/>
      <c r="AJ21" s="187"/>
      <c r="AK21" s="187"/>
      <c r="AL21" s="187"/>
      <c r="AM21" s="187"/>
      <c r="AN21" s="328">
        <v>1</v>
      </c>
      <c r="AO21" s="187"/>
      <c r="AP21" s="187"/>
      <c r="AQ21" s="187"/>
      <c r="AR21" s="187"/>
      <c r="AS21" s="187"/>
      <c r="AT21" s="187"/>
      <c r="AU21" s="311"/>
      <c r="AV21" s="229"/>
      <c r="AW21" s="187">
        <v>1</v>
      </c>
      <c r="AX21" s="187"/>
      <c r="AY21" s="187"/>
      <c r="AZ21" s="328">
        <v>1</v>
      </c>
      <c r="BA21" s="187"/>
      <c r="BB21" s="187"/>
      <c r="BC21" s="187"/>
      <c r="BD21" s="187"/>
      <c r="BE21" s="311"/>
      <c r="BF21" s="229"/>
      <c r="BG21" s="187"/>
      <c r="BH21" s="187"/>
      <c r="BI21" s="187"/>
      <c r="BJ21" s="187"/>
      <c r="BK21" s="187"/>
      <c r="BL21" s="187"/>
      <c r="BM21" s="187"/>
      <c r="BN21" s="328">
        <v>1</v>
      </c>
      <c r="BO21" s="187"/>
      <c r="BP21" s="187"/>
      <c r="BQ21" s="187"/>
      <c r="BR21" s="187"/>
      <c r="BS21" s="369">
        <v>0</v>
      </c>
      <c r="BT21" s="311"/>
      <c r="BU21" s="229"/>
      <c r="BV21" s="342">
        <v>0.5</v>
      </c>
      <c r="BW21" s="416" t="s">
        <v>575</v>
      </c>
      <c r="BX21" s="328" t="s">
        <v>576</v>
      </c>
      <c r="BY21" s="311"/>
      <c r="BZ21" s="229"/>
      <c r="CA21" s="342">
        <v>0.1</v>
      </c>
      <c r="CB21" s="343"/>
      <c r="CC21" s="229"/>
      <c r="CD21" s="420">
        <v>1</v>
      </c>
      <c r="CE21" s="187"/>
      <c r="CF21" s="225"/>
      <c r="CG21" s="311"/>
      <c r="CH21" s="229"/>
      <c r="CI21" s="342">
        <v>1</v>
      </c>
      <c r="CJ21" s="371">
        <v>1</v>
      </c>
      <c r="CK21" s="311"/>
      <c r="CL21" s="191">
        <v>0</v>
      </c>
      <c r="CM21" s="191">
        <v>0</v>
      </c>
      <c r="CN21" s="191">
        <v>0</v>
      </c>
      <c r="CO21" s="191">
        <v>0</v>
      </c>
      <c r="CP21" s="311"/>
      <c r="CQ21" s="191">
        <v>0</v>
      </c>
      <c r="CR21" s="191">
        <v>0</v>
      </c>
      <c r="CS21" s="191">
        <v>0</v>
      </c>
      <c r="CT21" s="191">
        <v>0</v>
      </c>
      <c r="CU21" s="371">
        <v>1</v>
      </c>
      <c r="CV21" s="191">
        <v>0</v>
      </c>
      <c r="CW21" s="311"/>
      <c r="CX21" s="187"/>
      <c r="CY21" s="372">
        <v>1</v>
      </c>
      <c r="CZ21" s="348"/>
      <c r="DA21" s="229"/>
      <c r="DB21" s="229"/>
      <c r="DC21" s="358">
        <v>1</v>
      </c>
      <c r="DD21" s="187"/>
      <c r="DE21" s="414"/>
      <c r="DF21" s="348"/>
      <c r="DG21" s="229"/>
      <c r="DH21" s="363">
        <v>1</v>
      </c>
      <c r="DI21" s="364">
        <v>1</v>
      </c>
      <c r="DJ21" s="363">
        <v>1</v>
      </c>
      <c r="DK21" s="364">
        <v>1</v>
      </c>
      <c r="DL21" s="365">
        <v>1</v>
      </c>
      <c r="DM21" s="361"/>
      <c r="DN21" s="364">
        <v>1</v>
      </c>
      <c r="DO21" s="363">
        <v>1</v>
      </c>
      <c r="DP21" s="364">
        <v>1</v>
      </c>
      <c r="DQ21" s="365">
        <v>1</v>
      </c>
      <c r="DR21" s="361"/>
      <c r="DS21" s="361"/>
      <c r="DT21" s="361"/>
      <c r="DU21" s="361"/>
      <c r="DV21" s="361"/>
      <c r="DW21" s="361"/>
      <c r="DX21" s="361"/>
      <c r="DY21" s="361"/>
      <c r="DZ21" s="361"/>
      <c r="EA21" s="361"/>
      <c r="EB21" s="361"/>
      <c r="EC21" s="361"/>
      <c r="ED21" s="361"/>
      <c r="EE21" s="361"/>
      <c r="EF21" s="361"/>
      <c r="EG21" s="361"/>
      <c r="EH21" s="361"/>
      <c r="EI21" s="361"/>
      <c r="EJ21" s="361"/>
      <c r="EK21" s="361"/>
      <c r="EL21" s="361"/>
      <c r="EM21" s="361"/>
      <c r="EN21" s="361"/>
      <c r="EO21" s="373">
        <f t="shared" si="25"/>
        <v>9</v>
      </c>
      <c r="EP21" s="343"/>
      <c r="EQ21" s="255"/>
      <c r="ER21" s="229"/>
      <c r="ET21" s="265"/>
      <c r="EV21" s="229"/>
      <c r="EW21" s="403">
        <f t="shared" si="84"/>
      </c>
      <c r="EX21" s="403">
        <f t="shared" si="26"/>
      </c>
      <c r="EY21" s="403">
        <f t="shared" si="27"/>
      </c>
      <c r="EZ21" s="403">
        <f t="shared" si="28"/>
      </c>
      <c r="FA21" s="403">
        <f t="shared" si="29"/>
      </c>
      <c r="FB21" s="403">
        <f t="shared" si="30"/>
      </c>
      <c r="FC21" s="403">
        <f t="shared" si="31"/>
      </c>
      <c r="FD21" s="403">
        <f t="shared" si="32"/>
      </c>
      <c r="FE21" s="403">
        <f t="shared" si="33"/>
      </c>
      <c r="FF21" s="403">
        <f t="shared" si="34"/>
      </c>
      <c r="FG21" s="403">
        <f t="shared" si="35"/>
      </c>
      <c r="FH21" s="403">
        <f t="shared" si="36"/>
        <v>10</v>
      </c>
      <c r="FI21" s="403">
        <f t="shared" si="37"/>
      </c>
      <c r="FJ21" s="403">
        <f t="shared" si="38"/>
      </c>
      <c r="FK21" s="403">
        <f t="shared" si="39"/>
      </c>
      <c r="FL21" s="403">
        <f t="shared" si="40"/>
      </c>
      <c r="FM21" s="403">
        <f t="shared" si="41"/>
      </c>
      <c r="FN21" s="403">
        <f t="shared" si="42"/>
      </c>
      <c r="FO21" s="403">
        <f t="shared" si="43"/>
      </c>
      <c r="FP21" s="403">
        <f t="shared" si="44"/>
      </c>
      <c r="FQ21" s="403">
        <f t="shared" si="45"/>
        <v>10</v>
      </c>
      <c r="FR21" s="403">
        <f t="shared" si="46"/>
      </c>
      <c r="FS21" s="403">
        <f t="shared" si="47"/>
      </c>
      <c r="FT21" s="403">
        <f t="shared" si="48"/>
        <v>10</v>
      </c>
      <c r="FU21" s="403">
        <f t="shared" si="49"/>
      </c>
      <c r="FV21" s="403">
        <f t="shared" si="50"/>
      </c>
      <c r="FW21" s="403">
        <f t="shared" si="51"/>
      </c>
      <c r="FX21" s="403">
        <f t="shared" si="52"/>
      </c>
      <c r="FY21" s="403">
        <f t="shared" si="53"/>
      </c>
      <c r="FZ21" s="403">
        <f t="shared" si="54"/>
      </c>
      <c r="GA21" s="403">
        <f t="shared" si="55"/>
      </c>
      <c r="GB21" s="403">
        <f t="shared" si="56"/>
      </c>
      <c r="GC21" s="403">
        <f t="shared" si="57"/>
      </c>
      <c r="GD21" s="403">
        <f t="shared" si="58"/>
      </c>
      <c r="GE21" s="403">
        <f t="shared" si="59"/>
      </c>
      <c r="GF21" s="403">
        <f t="shared" si="60"/>
      </c>
      <c r="GG21" s="403">
        <f t="shared" si="61"/>
      </c>
      <c r="GH21" s="403">
        <f t="shared" si="62"/>
        <v>10</v>
      </c>
      <c r="GI21" s="403">
        <f t="shared" si="63"/>
      </c>
      <c r="GJ21" s="403">
        <f t="shared" si="64"/>
      </c>
      <c r="GK21" s="403">
        <f t="shared" si="65"/>
      </c>
      <c r="GL21" s="403">
        <f t="shared" si="66"/>
      </c>
      <c r="GM21" s="403">
        <f t="shared" si="67"/>
        <v>0</v>
      </c>
      <c r="GN21" s="403">
        <f t="shared" si="68"/>
      </c>
      <c r="GO21" s="403">
        <f t="shared" si="69"/>
      </c>
      <c r="GP21" s="403">
        <f t="shared" si="70"/>
        <v>5</v>
      </c>
      <c r="GQ21" s="403" t="e">
        <f t="shared" si="71"/>
        <v>#VALUE!</v>
      </c>
      <c r="GR21" s="403" t="e">
        <f t="shared" si="72"/>
        <v>#VALUE!</v>
      </c>
      <c r="GS21" s="403">
        <f t="shared" si="73"/>
      </c>
      <c r="GT21" s="403">
        <f t="shared" si="74"/>
      </c>
      <c r="GU21" s="403">
        <f t="shared" si="75"/>
        <v>1</v>
      </c>
      <c r="GV21" s="403">
        <f t="shared" si="76"/>
      </c>
      <c r="GW21" s="403">
        <f t="shared" si="77"/>
      </c>
      <c r="GX21" s="403">
        <f t="shared" si="78"/>
        <v>10</v>
      </c>
      <c r="GY21" s="403">
        <f t="shared" si="79"/>
      </c>
      <c r="GZ21" s="403">
        <f t="shared" si="80"/>
      </c>
      <c r="HA21" s="403">
        <f t="shared" si="81"/>
      </c>
      <c r="HB21" s="403">
        <f t="shared" si="82"/>
      </c>
      <c r="HC21" s="403">
        <f t="shared" si="83"/>
        <v>10</v>
      </c>
    </row>
    <row r="22" spans="2:211" ht="12.75">
      <c r="B22" s="450">
        <v>2013</v>
      </c>
      <c r="D22" s="309" t="s">
        <v>1</v>
      </c>
      <c r="E22" s="260" t="s">
        <v>266</v>
      </c>
      <c r="F22" s="229"/>
      <c r="J22" s="316"/>
      <c r="K22" s="317"/>
      <c r="L22" s="317"/>
      <c r="M22" s="316"/>
      <c r="N22" s="316"/>
      <c r="O22" s="311"/>
      <c r="P22" s="229"/>
      <c r="Q22" s="312">
        <v>1</v>
      </c>
      <c r="R22" s="321">
        <v>3</v>
      </c>
      <c r="S22" s="318">
        <v>1</v>
      </c>
      <c r="T22" s="229"/>
      <c r="U22" s="229"/>
      <c r="V22" s="229"/>
      <c r="W22" s="229"/>
      <c r="X22" s="351">
        <f t="shared" si="22"/>
      </c>
      <c r="Y22" s="223">
        <f t="shared" si="23"/>
      </c>
      <c r="Z22" s="351">
        <f t="shared" si="24"/>
      </c>
      <c r="AA22" s="255"/>
      <c r="AB22" s="229"/>
      <c r="AC22" s="187"/>
      <c r="AD22" s="187"/>
      <c r="AE22" s="187"/>
      <c r="AF22" s="187"/>
      <c r="AG22" s="187"/>
      <c r="AH22" s="187"/>
      <c r="AI22" s="187"/>
      <c r="AJ22" s="187"/>
      <c r="AK22" s="187"/>
      <c r="AL22" s="187"/>
      <c r="AM22" s="187"/>
      <c r="AN22" s="187"/>
      <c r="AO22" s="187"/>
      <c r="AP22" s="187"/>
      <c r="AQ22" s="187"/>
      <c r="AR22" s="187"/>
      <c r="AS22" s="187"/>
      <c r="AT22" s="187"/>
      <c r="AU22" s="311"/>
      <c r="AV22" s="229"/>
      <c r="AW22" s="187"/>
      <c r="AX22" s="187"/>
      <c r="AY22" s="187"/>
      <c r="AZ22" s="187"/>
      <c r="BA22" s="187"/>
      <c r="BB22" s="187"/>
      <c r="BC22" s="187"/>
      <c r="BD22" s="187"/>
      <c r="BE22" s="311"/>
      <c r="BF22" s="229"/>
      <c r="BG22" s="187"/>
      <c r="BH22" s="187"/>
      <c r="BI22" s="187"/>
      <c r="BJ22" s="187"/>
      <c r="BK22" s="187"/>
      <c r="BL22" s="187"/>
      <c r="BM22" s="187"/>
      <c r="BN22" s="187"/>
      <c r="BO22" s="187"/>
      <c r="BP22" s="187"/>
      <c r="BQ22" s="187"/>
      <c r="BR22" s="187"/>
      <c r="BS22" s="187"/>
      <c r="BT22" s="311"/>
      <c r="BU22" s="229"/>
      <c r="BV22" s="187"/>
      <c r="BW22" s="343"/>
      <c r="BX22" s="187"/>
      <c r="BY22" s="311"/>
      <c r="BZ22" s="229"/>
      <c r="CA22" s="187"/>
      <c r="CB22" s="343"/>
      <c r="CC22" s="229"/>
      <c r="CD22" s="187"/>
      <c r="CE22" s="187"/>
      <c r="CF22" s="225"/>
      <c r="CG22" s="311"/>
      <c r="CH22" s="229"/>
      <c r="CI22" s="187"/>
      <c r="CJ22" s="187"/>
      <c r="CK22" s="311"/>
      <c r="CL22" s="187"/>
      <c r="CM22" s="187"/>
      <c r="CN22" s="187"/>
      <c r="CO22" s="187"/>
      <c r="CP22" s="311"/>
      <c r="CQ22" s="187"/>
      <c r="CR22" s="187"/>
      <c r="CS22" s="187"/>
      <c r="CT22" s="187"/>
      <c r="CU22" s="187"/>
      <c r="CV22" s="187"/>
      <c r="CW22" s="311"/>
      <c r="CX22" s="187"/>
      <c r="CY22" s="187"/>
      <c r="CZ22" s="348"/>
      <c r="DA22" s="229"/>
      <c r="DB22" s="229"/>
      <c r="DC22" s="187"/>
      <c r="DD22" s="187"/>
      <c r="DE22" s="414"/>
      <c r="DF22" s="348"/>
      <c r="DG22" s="229"/>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361"/>
      <c r="EJ22" s="361"/>
      <c r="EK22" s="361"/>
      <c r="EL22" s="361"/>
      <c r="EM22" s="361"/>
      <c r="EN22" s="361"/>
      <c r="EO22" s="373">
        <f t="shared" si="25"/>
      </c>
      <c r="EP22" s="343"/>
      <c r="EQ22" s="255"/>
      <c r="ER22" s="229"/>
      <c r="ET22" s="265"/>
      <c r="EV22" s="229"/>
      <c r="EW22" s="403">
        <f t="shared" si="84"/>
      </c>
      <c r="EX22" s="403">
        <f t="shared" si="26"/>
      </c>
      <c r="EY22" s="403">
        <f t="shared" si="27"/>
      </c>
      <c r="EZ22" s="403">
        <f t="shared" si="28"/>
      </c>
      <c r="FA22" s="403">
        <f t="shared" si="29"/>
      </c>
      <c r="FB22" s="403">
        <f t="shared" si="30"/>
      </c>
      <c r="FC22" s="403">
        <f t="shared" si="31"/>
      </c>
      <c r="FD22" s="403">
        <f t="shared" si="32"/>
      </c>
      <c r="FE22" s="403">
        <f t="shared" si="33"/>
      </c>
      <c r="FF22" s="403">
        <f t="shared" si="34"/>
      </c>
      <c r="FG22" s="403">
        <f t="shared" si="35"/>
      </c>
      <c r="FH22" s="403">
        <f t="shared" si="36"/>
      </c>
      <c r="FI22" s="403">
        <f t="shared" si="37"/>
      </c>
      <c r="FJ22" s="403">
        <f t="shared" si="38"/>
      </c>
      <c r="FK22" s="403">
        <f t="shared" si="39"/>
      </c>
      <c r="FL22" s="403">
        <f t="shared" si="40"/>
      </c>
      <c r="FM22" s="403">
        <f t="shared" si="41"/>
      </c>
      <c r="FN22" s="403">
        <f t="shared" si="42"/>
      </c>
      <c r="FO22" s="403">
        <f t="shared" si="43"/>
      </c>
      <c r="FP22" s="403">
        <f t="shared" si="44"/>
      </c>
      <c r="FQ22" s="403">
        <f t="shared" si="45"/>
      </c>
      <c r="FR22" s="403">
        <f t="shared" si="46"/>
      </c>
      <c r="FS22" s="403">
        <f t="shared" si="47"/>
      </c>
      <c r="FT22" s="403">
        <f t="shared" si="48"/>
      </c>
      <c r="FU22" s="403">
        <f t="shared" si="49"/>
      </c>
      <c r="FV22" s="403">
        <f t="shared" si="50"/>
      </c>
      <c r="FW22" s="403">
        <f t="shared" si="51"/>
      </c>
      <c r="FX22" s="403">
        <f t="shared" si="52"/>
      </c>
      <c r="FY22" s="403">
        <f t="shared" si="53"/>
      </c>
      <c r="FZ22" s="403">
        <f t="shared" si="54"/>
      </c>
      <c r="GA22" s="403">
        <f t="shared" si="55"/>
      </c>
      <c r="GB22" s="403">
        <f t="shared" si="56"/>
      </c>
      <c r="GC22" s="403">
        <f t="shared" si="57"/>
      </c>
      <c r="GD22" s="403">
        <f t="shared" si="58"/>
      </c>
      <c r="GE22" s="403">
        <f t="shared" si="59"/>
      </c>
      <c r="GF22" s="403">
        <f t="shared" si="60"/>
      </c>
      <c r="GG22" s="403">
        <f t="shared" si="61"/>
      </c>
      <c r="GH22" s="403">
        <f t="shared" si="62"/>
      </c>
      <c r="GI22" s="403">
        <f t="shared" si="63"/>
      </c>
      <c r="GJ22" s="403">
        <f t="shared" si="64"/>
      </c>
      <c r="GK22" s="403">
        <f t="shared" si="65"/>
      </c>
      <c r="GL22" s="403">
        <f t="shared" si="66"/>
      </c>
      <c r="GM22" s="403">
        <f t="shared" si="67"/>
      </c>
      <c r="GN22" s="403">
        <f t="shared" si="68"/>
      </c>
      <c r="GO22" s="403">
        <f t="shared" si="69"/>
      </c>
      <c r="GP22" s="403">
        <f t="shared" si="70"/>
      </c>
      <c r="GQ22" s="403">
        <f t="shared" si="71"/>
      </c>
      <c r="GR22" s="403">
        <f t="shared" si="72"/>
      </c>
      <c r="GS22" s="403">
        <f t="shared" si="73"/>
      </c>
      <c r="GT22" s="403">
        <f t="shared" si="74"/>
      </c>
      <c r="GU22" s="403">
        <f t="shared" si="75"/>
      </c>
      <c r="GV22" s="403">
        <f t="shared" si="76"/>
      </c>
      <c r="GW22" s="403">
        <f t="shared" si="77"/>
      </c>
      <c r="GX22" s="403">
        <f t="shared" si="78"/>
      </c>
      <c r="GY22" s="403">
        <f t="shared" si="79"/>
      </c>
      <c r="GZ22" s="403">
        <f t="shared" si="80"/>
      </c>
      <c r="HA22" s="403">
        <f t="shared" si="81"/>
      </c>
      <c r="HB22" s="403">
        <f t="shared" si="82"/>
      </c>
      <c r="HC22" s="403">
        <f t="shared" si="83"/>
      </c>
    </row>
    <row r="23" spans="2:211" ht="16.5">
      <c r="B23" s="450">
        <v>2013</v>
      </c>
      <c r="D23" s="325" t="s">
        <v>231</v>
      </c>
      <c r="E23" s="260" t="s">
        <v>266</v>
      </c>
      <c r="F23" s="229"/>
      <c r="G23" s="322">
        <v>1</v>
      </c>
      <c r="H23" s="322">
        <v>3</v>
      </c>
      <c r="I23" s="324">
        <v>1</v>
      </c>
      <c r="J23" s="318">
        <v>1</v>
      </c>
      <c r="K23" s="323" t="s">
        <v>397</v>
      </c>
      <c r="L23" s="323" t="s">
        <v>398</v>
      </c>
      <c r="M23" s="318"/>
      <c r="N23" s="318">
        <v>15</v>
      </c>
      <c r="O23" s="311"/>
      <c r="P23" s="229"/>
      <c r="Q23" s="312">
        <v>1</v>
      </c>
      <c r="R23" s="316">
        <v>3</v>
      </c>
      <c r="S23" s="313">
        <v>0</v>
      </c>
      <c r="T23" s="229"/>
      <c r="U23" s="229">
        <v>260</v>
      </c>
      <c r="V23" s="368">
        <v>5</v>
      </c>
      <c r="W23" s="229">
        <v>10</v>
      </c>
      <c r="X23" s="351">
        <f t="shared" si="22"/>
        <v>14</v>
      </c>
      <c r="Y23" s="223">
        <f t="shared" si="23"/>
        <v>0.057692307692307696</v>
      </c>
      <c r="Z23" s="351">
        <f t="shared" si="24"/>
        <v>9</v>
      </c>
      <c r="AA23" s="326" t="s">
        <v>583</v>
      </c>
      <c r="AB23" s="229"/>
      <c r="AC23" s="187"/>
      <c r="AD23" s="187"/>
      <c r="AE23" s="187"/>
      <c r="AF23" s="187"/>
      <c r="AG23" s="187"/>
      <c r="AH23" s="452">
        <v>1</v>
      </c>
      <c r="AI23" s="187"/>
      <c r="AJ23" s="187"/>
      <c r="AK23" s="187"/>
      <c r="AL23" s="187"/>
      <c r="AM23" s="187"/>
      <c r="AN23" s="187"/>
      <c r="AO23" s="187"/>
      <c r="AP23" s="187"/>
      <c r="AQ23" s="187"/>
      <c r="AR23" s="187"/>
      <c r="AS23" s="187"/>
      <c r="AT23" s="187"/>
      <c r="AU23" s="311"/>
      <c r="AV23" s="229"/>
      <c r="AW23" s="187">
        <v>1</v>
      </c>
      <c r="AX23" s="327">
        <v>1</v>
      </c>
      <c r="AY23" s="187"/>
      <c r="AZ23" s="187"/>
      <c r="BA23" s="187"/>
      <c r="BB23" s="187"/>
      <c r="BC23" s="187"/>
      <c r="BD23" s="187"/>
      <c r="BE23" s="326" t="s">
        <v>584</v>
      </c>
      <c r="BF23" s="229"/>
      <c r="BG23" s="187"/>
      <c r="BH23" s="187"/>
      <c r="BI23" s="187"/>
      <c r="BJ23" s="187"/>
      <c r="BK23" s="187"/>
      <c r="BL23" s="327">
        <v>0.2</v>
      </c>
      <c r="BM23" s="327">
        <v>0.2</v>
      </c>
      <c r="BN23" s="328">
        <v>0.6</v>
      </c>
      <c r="BO23" s="187"/>
      <c r="BP23" s="187"/>
      <c r="BQ23" s="187"/>
      <c r="BR23" s="187"/>
      <c r="BS23" s="369">
        <v>0</v>
      </c>
      <c r="BT23" s="311"/>
      <c r="BU23" s="229"/>
      <c r="BV23" s="369">
        <v>0</v>
      </c>
      <c r="BW23" s="343"/>
      <c r="BX23" s="187"/>
      <c r="BY23" s="311"/>
      <c r="BZ23" s="229"/>
      <c r="CA23" s="187"/>
      <c r="CB23" s="343"/>
      <c r="CC23" s="229"/>
      <c r="CD23" s="187"/>
      <c r="CE23" s="187"/>
      <c r="CF23" s="225"/>
      <c r="CG23" s="311"/>
      <c r="CH23" s="229"/>
      <c r="CI23" s="187"/>
      <c r="CJ23" s="187"/>
      <c r="CK23" s="311"/>
      <c r="CL23" s="187"/>
      <c r="CM23" s="187"/>
      <c r="CN23" s="187"/>
      <c r="CO23" s="187"/>
      <c r="CP23" s="311"/>
      <c r="CQ23" s="187"/>
      <c r="CR23" s="187"/>
      <c r="CS23" s="187"/>
      <c r="CT23" s="187"/>
      <c r="CU23" s="187"/>
      <c r="CV23" s="187"/>
      <c r="CW23" s="311"/>
      <c r="CX23" s="187"/>
      <c r="CY23" s="187"/>
      <c r="CZ23" s="348"/>
      <c r="DA23" s="229"/>
      <c r="DB23" s="229"/>
      <c r="DC23" s="187"/>
      <c r="DD23" s="187"/>
      <c r="DE23" s="414"/>
      <c r="DF23" s="348"/>
      <c r="DG23" s="229"/>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361"/>
      <c r="EJ23" s="361"/>
      <c r="EK23" s="361"/>
      <c r="EL23" s="361"/>
      <c r="EM23" s="361"/>
      <c r="EN23" s="361"/>
      <c r="EO23" s="373">
        <f t="shared" si="25"/>
      </c>
      <c r="EP23" s="343"/>
      <c r="EQ23" s="255"/>
      <c r="ER23" s="229"/>
      <c r="ET23" s="265"/>
      <c r="EV23" s="229"/>
      <c r="EW23" s="403">
        <f t="shared" si="84"/>
      </c>
      <c r="EX23" s="403">
        <f t="shared" si="26"/>
      </c>
      <c r="EY23" s="403">
        <f t="shared" si="27"/>
      </c>
      <c r="EZ23" s="403">
        <f t="shared" si="28"/>
      </c>
      <c r="FA23" s="403">
        <f t="shared" si="29"/>
      </c>
      <c r="FB23" s="403">
        <f t="shared" si="30"/>
        <v>10</v>
      </c>
      <c r="FC23" s="403">
        <f t="shared" si="31"/>
      </c>
      <c r="FD23" s="403">
        <f t="shared" si="32"/>
      </c>
      <c r="FE23" s="403">
        <f t="shared" si="33"/>
      </c>
      <c r="FF23" s="403">
        <f t="shared" si="34"/>
      </c>
      <c r="FG23" s="403">
        <f t="shared" si="35"/>
      </c>
      <c r="FH23" s="403">
        <f t="shared" si="36"/>
      </c>
      <c r="FI23" s="403">
        <f t="shared" si="37"/>
      </c>
      <c r="FJ23" s="403">
        <f t="shared" si="38"/>
      </c>
      <c r="FK23" s="403">
        <f t="shared" si="39"/>
      </c>
      <c r="FL23" s="403">
        <f t="shared" si="40"/>
      </c>
      <c r="FM23" s="403">
        <f t="shared" si="41"/>
      </c>
      <c r="FN23" s="403">
        <f t="shared" si="42"/>
      </c>
      <c r="FO23" s="403">
        <f t="shared" si="43"/>
      </c>
      <c r="FP23" s="403">
        <f t="shared" si="44"/>
      </c>
      <c r="FQ23" s="403">
        <f t="shared" si="45"/>
        <v>10</v>
      </c>
      <c r="FR23" s="403">
        <f t="shared" si="46"/>
        <v>10</v>
      </c>
      <c r="FS23" s="403">
        <f t="shared" si="47"/>
      </c>
      <c r="FT23" s="403">
        <f t="shared" si="48"/>
      </c>
      <c r="FU23" s="403">
        <f t="shared" si="49"/>
      </c>
      <c r="FV23" s="403">
        <f t="shared" si="50"/>
      </c>
      <c r="FW23" s="403">
        <f t="shared" si="51"/>
      </c>
      <c r="FX23" s="403">
        <f t="shared" si="52"/>
      </c>
      <c r="FY23" s="403" t="e">
        <f t="shared" si="53"/>
        <v>#VALUE!</v>
      </c>
      <c r="FZ23" s="403">
        <f t="shared" si="54"/>
      </c>
      <c r="GA23" s="403">
        <f t="shared" si="55"/>
      </c>
      <c r="GB23" s="403">
        <f t="shared" si="56"/>
      </c>
      <c r="GC23" s="403">
        <f t="shared" si="57"/>
      </c>
      <c r="GD23" s="403">
        <f t="shared" si="58"/>
      </c>
      <c r="GE23" s="403">
        <f t="shared" si="59"/>
      </c>
      <c r="GF23" s="403">
        <f t="shared" si="60"/>
        <v>2</v>
      </c>
      <c r="GG23" s="403">
        <f t="shared" si="61"/>
        <v>2</v>
      </c>
      <c r="GH23" s="403">
        <f t="shared" si="62"/>
        <v>6</v>
      </c>
      <c r="GI23" s="403">
        <f t="shared" si="63"/>
      </c>
      <c r="GJ23" s="403">
        <f t="shared" si="64"/>
      </c>
      <c r="GK23" s="403">
        <f t="shared" si="65"/>
      </c>
      <c r="GL23" s="403">
        <f t="shared" si="66"/>
      </c>
      <c r="GM23" s="403">
        <f t="shared" si="67"/>
        <v>0</v>
      </c>
      <c r="GN23" s="403">
        <f t="shared" si="68"/>
      </c>
      <c r="GO23" s="403">
        <f t="shared" si="69"/>
      </c>
      <c r="GP23" s="403">
        <f t="shared" si="70"/>
        <v>0</v>
      </c>
      <c r="GQ23" s="403">
        <f t="shared" si="71"/>
      </c>
      <c r="GR23" s="403">
        <f t="shared" si="72"/>
      </c>
      <c r="GS23" s="403">
        <f t="shared" si="73"/>
      </c>
      <c r="GT23" s="403">
        <f t="shared" si="74"/>
      </c>
      <c r="GU23" s="403">
        <f t="shared" si="75"/>
      </c>
      <c r="GV23" s="403">
        <f t="shared" si="76"/>
      </c>
      <c r="GW23" s="403">
        <f t="shared" si="77"/>
      </c>
      <c r="GX23" s="403">
        <f t="shared" si="78"/>
      </c>
      <c r="GY23" s="403">
        <f t="shared" si="79"/>
      </c>
      <c r="GZ23" s="403">
        <f t="shared" si="80"/>
      </c>
      <c r="HA23" s="403">
        <f t="shared" si="81"/>
      </c>
      <c r="HB23" s="403">
        <f t="shared" si="82"/>
      </c>
      <c r="HC23" s="403">
        <f t="shared" si="83"/>
      </c>
    </row>
    <row r="24" spans="2:211" ht="33">
      <c r="B24" s="450">
        <v>2013</v>
      </c>
      <c r="D24" s="325" t="s">
        <v>101</v>
      </c>
      <c r="E24" s="260" t="s">
        <v>266</v>
      </c>
      <c r="F24" s="229"/>
      <c r="G24" s="322">
        <v>1</v>
      </c>
      <c r="H24" s="322">
        <v>4</v>
      </c>
      <c r="I24" s="324">
        <v>1</v>
      </c>
      <c r="J24" s="318"/>
      <c r="K24" s="422" t="s">
        <v>651</v>
      </c>
      <c r="L24" s="422" t="s">
        <v>677</v>
      </c>
      <c r="M24" s="318"/>
      <c r="N24" s="318">
        <v>15</v>
      </c>
      <c r="O24" s="311"/>
      <c r="P24" s="229"/>
      <c r="Q24" s="312">
        <v>1</v>
      </c>
      <c r="R24" s="312">
        <v>4</v>
      </c>
      <c r="S24" s="318">
        <v>1</v>
      </c>
      <c r="T24" s="229"/>
      <c r="U24" s="314">
        <v>562</v>
      </c>
      <c r="V24" s="367">
        <v>10</v>
      </c>
      <c r="W24" s="314">
        <v>27</v>
      </c>
      <c r="X24" s="351">
        <f t="shared" si="22"/>
        <v>10</v>
      </c>
      <c r="Y24" s="223">
        <f t="shared" si="23"/>
        <v>0.06583629893238434</v>
      </c>
      <c r="Z24" s="351">
        <f t="shared" si="24"/>
        <v>7</v>
      </c>
      <c r="AA24" s="326" t="s">
        <v>678</v>
      </c>
      <c r="AB24" s="229"/>
      <c r="AC24" s="187"/>
      <c r="AD24" s="187"/>
      <c r="AE24" s="187"/>
      <c r="AF24" s="187"/>
      <c r="AG24" s="187"/>
      <c r="AH24" s="187"/>
      <c r="AI24" s="187"/>
      <c r="AJ24" s="187"/>
      <c r="AK24" s="187"/>
      <c r="AL24" s="187"/>
      <c r="AM24" s="187"/>
      <c r="AN24" s="491">
        <v>1</v>
      </c>
      <c r="AO24" s="187"/>
      <c r="AP24" s="187"/>
      <c r="AQ24" s="187"/>
      <c r="AR24" s="187"/>
      <c r="AS24" s="187"/>
      <c r="AT24" s="187"/>
      <c r="AU24" s="311"/>
      <c r="AV24" s="229"/>
      <c r="AW24" s="187">
        <v>1</v>
      </c>
      <c r="AX24" s="187"/>
      <c r="AY24" s="187"/>
      <c r="AZ24" s="187"/>
      <c r="BA24" s="328">
        <v>1</v>
      </c>
      <c r="BB24" s="187"/>
      <c r="BC24" s="187"/>
      <c r="BD24" s="187"/>
      <c r="BE24" s="311"/>
      <c r="BF24" s="229"/>
      <c r="BG24" s="187"/>
      <c r="BH24" s="187"/>
      <c r="BI24" s="187"/>
      <c r="BJ24" s="187"/>
      <c r="BK24" s="187"/>
      <c r="BL24" s="187"/>
      <c r="BM24" s="327">
        <v>0.99</v>
      </c>
      <c r="BN24" s="187"/>
      <c r="BO24" s="187"/>
      <c r="BP24" s="187"/>
      <c r="BQ24" s="187"/>
      <c r="BR24" s="187"/>
      <c r="BS24" s="369">
        <v>0</v>
      </c>
      <c r="BT24" s="326" t="s">
        <v>679</v>
      </c>
      <c r="BU24" s="229"/>
      <c r="BV24" s="369">
        <v>0</v>
      </c>
      <c r="BW24" s="343"/>
      <c r="BX24" s="187"/>
      <c r="BY24" s="311"/>
      <c r="BZ24" s="229"/>
      <c r="CA24" s="369">
        <v>0</v>
      </c>
      <c r="CB24" s="416" t="s">
        <v>680</v>
      </c>
      <c r="CC24" s="229"/>
      <c r="CD24" s="187"/>
      <c r="CE24" s="354">
        <v>1</v>
      </c>
      <c r="CF24" s="225"/>
      <c r="CG24" s="326" t="s">
        <v>681</v>
      </c>
      <c r="CH24" s="229"/>
      <c r="CI24" s="342">
        <v>0.98</v>
      </c>
      <c r="CJ24" s="371">
        <v>1</v>
      </c>
      <c r="CK24" s="326" t="s">
        <v>682</v>
      </c>
      <c r="CL24" s="342">
        <v>1</v>
      </c>
      <c r="CM24" s="371">
        <v>1</v>
      </c>
      <c r="CN24" s="342">
        <v>0.75</v>
      </c>
      <c r="CO24" s="191">
        <v>0</v>
      </c>
      <c r="CP24" s="311"/>
      <c r="CQ24" s="191">
        <v>0</v>
      </c>
      <c r="CR24" s="191">
        <v>0</v>
      </c>
      <c r="CS24" s="191">
        <v>0</v>
      </c>
      <c r="CT24" s="191">
        <v>0</v>
      </c>
      <c r="CU24" s="191">
        <v>0</v>
      </c>
      <c r="CV24" s="191">
        <v>0</v>
      </c>
      <c r="CW24" s="311"/>
      <c r="CX24" s="358">
        <v>1</v>
      </c>
      <c r="CY24" s="187"/>
      <c r="CZ24" s="326" t="s">
        <v>683</v>
      </c>
      <c r="DA24" s="229"/>
      <c r="DB24" s="229"/>
      <c r="DC24" s="358">
        <v>1</v>
      </c>
      <c r="DD24" s="187"/>
      <c r="DE24" s="414"/>
      <c r="DF24" s="433" t="s">
        <v>684</v>
      </c>
      <c r="DG24" s="229"/>
      <c r="DH24" s="361"/>
      <c r="DI24" s="364">
        <v>1</v>
      </c>
      <c r="DJ24" s="361"/>
      <c r="DK24" s="364">
        <v>1</v>
      </c>
      <c r="DL24" s="361"/>
      <c r="DM24" s="363">
        <v>1</v>
      </c>
      <c r="DN24" s="364">
        <v>1</v>
      </c>
      <c r="DO24" s="361"/>
      <c r="DP24" s="361"/>
      <c r="DQ24" s="361"/>
      <c r="DR24" s="361"/>
      <c r="DS24" s="364">
        <v>1</v>
      </c>
      <c r="DT24" s="363">
        <v>1</v>
      </c>
      <c r="DU24" s="361"/>
      <c r="DV24" s="365">
        <v>1</v>
      </c>
      <c r="DW24" s="361"/>
      <c r="DX24" s="364">
        <v>1</v>
      </c>
      <c r="DY24" s="361"/>
      <c r="DZ24" s="361"/>
      <c r="EA24" s="361"/>
      <c r="EB24" s="361"/>
      <c r="EC24" s="361"/>
      <c r="ED24" s="363">
        <v>1</v>
      </c>
      <c r="EE24" s="361"/>
      <c r="EF24" s="361"/>
      <c r="EG24" s="361"/>
      <c r="EH24" s="361"/>
      <c r="EI24" s="361"/>
      <c r="EJ24" s="361"/>
      <c r="EK24" s="365">
        <v>1</v>
      </c>
      <c r="EL24" s="361"/>
      <c r="EM24" s="361"/>
      <c r="EN24" s="361"/>
      <c r="EO24" s="373">
        <f t="shared" si="25"/>
        <v>10</v>
      </c>
      <c r="EP24" s="343"/>
      <c r="EQ24" s="255"/>
      <c r="ER24" s="229"/>
      <c r="ET24" s="265"/>
      <c r="EV24" s="229"/>
      <c r="EW24" s="403">
        <f t="shared" si="84"/>
      </c>
      <c r="EX24" s="403">
        <f t="shared" si="26"/>
      </c>
      <c r="EY24" s="403">
        <f t="shared" si="27"/>
      </c>
      <c r="EZ24" s="403">
        <f t="shared" si="28"/>
      </c>
      <c r="FA24" s="403">
        <f t="shared" si="29"/>
      </c>
      <c r="FB24" s="403">
        <f t="shared" si="30"/>
      </c>
      <c r="FC24" s="403">
        <f t="shared" si="31"/>
      </c>
      <c r="FD24" s="403">
        <f t="shared" si="32"/>
      </c>
      <c r="FE24" s="403">
        <f t="shared" si="33"/>
      </c>
      <c r="FF24" s="403">
        <f t="shared" si="34"/>
      </c>
      <c r="FG24" s="403">
        <f t="shared" si="35"/>
      </c>
      <c r="FH24" s="403">
        <f t="shared" si="36"/>
        <v>27</v>
      </c>
      <c r="FI24" s="403">
        <f t="shared" si="37"/>
      </c>
      <c r="FJ24" s="403">
        <f t="shared" si="38"/>
      </c>
      <c r="FK24" s="403">
        <f t="shared" si="39"/>
      </c>
      <c r="FL24" s="403">
        <f t="shared" si="40"/>
      </c>
      <c r="FM24" s="403">
        <f t="shared" si="41"/>
      </c>
      <c r="FN24" s="403">
        <f t="shared" si="42"/>
      </c>
      <c r="FO24" s="403">
        <f t="shared" si="43"/>
      </c>
      <c r="FP24" s="403">
        <f t="shared" si="44"/>
      </c>
      <c r="FQ24" s="403">
        <f t="shared" si="45"/>
        <v>27</v>
      </c>
      <c r="FR24" s="403">
        <f t="shared" si="46"/>
      </c>
      <c r="FS24" s="403">
        <f t="shared" si="47"/>
      </c>
      <c r="FT24" s="403">
        <f t="shared" si="48"/>
      </c>
      <c r="FU24" s="403">
        <f t="shared" si="49"/>
        <v>27</v>
      </c>
      <c r="FV24" s="403">
        <f t="shared" si="50"/>
      </c>
      <c r="FW24" s="403">
        <f t="shared" si="51"/>
      </c>
      <c r="FX24" s="403">
        <f t="shared" si="52"/>
      </c>
      <c r="FY24" s="403">
        <f t="shared" si="53"/>
      </c>
      <c r="FZ24" s="403">
        <f t="shared" si="54"/>
      </c>
      <c r="GA24" s="403">
        <f t="shared" si="55"/>
      </c>
      <c r="GB24" s="403">
        <f t="shared" si="56"/>
      </c>
      <c r="GC24" s="403">
        <f t="shared" si="57"/>
      </c>
      <c r="GD24" s="403">
        <f t="shared" si="58"/>
      </c>
      <c r="GE24" s="403">
        <f t="shared" si="59"/>
      </c>
      <c r="GF24" s="403">
        <f t="shared" si="60"/>
      </c>
      <c r="GG24" s="403">
        <f t="shared" si="61"/>
        <v>26.73</v>
      </c>
      <c r="GH24" s="403">
        <f t="shared" si="62"/>
      </c>
      <c r="GI24" s="403">
        <f t="shared" si="63"/>
      </c>
      <c r="GJ24" s="403">
        <f t="shared" si="64"/>
      </c>
      <c r="GK24" s="403">
        <f t="shared" si="65"/>
      </c>
      <c r="GL24" s="403">
        <f t="shared" si="66"/>
      </c>
      <c r="GM24" s="403">
        <f t="shared" si="67"/>
        <v>0</v>
      </c>
      <c r="GN24" s="403" t="e">
        <f t="shared" si="68"/>
        <v>#VALUE!</v>
      </c>
      <c r="GO24" s="403">
        <f t="shared" si="69"/>
      </c>
      <c r="GP24" s="403">
        <f t="shared" si="70"/>
        <v>0</v>
      </c>
      <c r="GQ24" s="403">
        <f t="shared" si="71"/>
      </c>
      <c r="GR24" s="403">
        <f t="shared" si="72"/>
      </c>
      <c r="GS24" s="403">
        <f t="shared" si="73"/>
      </c>
      <c r="GT24" s="403">
        <f t="shared" si="74"/>
      </c>
      <c r="GU24" s="403">
        <f t="shared" si="75"/>
        <v>0</v>
      </c>
      <c r="GV24" s="403" t="e">
        <f t="shared" si="76"/>
        <v>#VALUE!</v>
      </c>
      <c r="GW24" s="403">
        <f t="shared" si="77"/>
      </c>
      <c r="GX24" s="403">
        <f t="shared" si="78"/>
      </c>
      <c r="GY24" s="403">
        <f t="shared" si="79"/>
        <v>27</v>
      </c>
      <c r="GZ24" s="403">
        <f t="shared" si="80"/>
      </c>
      <c r="HA24" s="403" t="e">
        <f t="shared" si="81"/>
        <v>#VALUE!</v>
      </c>
      <c r="HB24" s="403">
        <f t="shared" si="82"/>
      </c>
      <c r="HC24" s="403">
        <f t="shared" si="83"/>
        <v>26.46</v>
      </c>
    </row>
    <row r="25" spans="2:211" ht="12.75">
      <c r="B25" s="450">
        <v>2013</v>
      </c>
      <c r="D25" s="309" t="s">
        <v>11</v>
      </c>
      <c r="E25" s="260" t="s">
        <v>266</v>
      </c>
      <c r="F25" s="229"/>
      <c r="J25" s="310"/>
      <c r="K25" s="237"/>
      <c r="L25" s="237"/>
      <c r="M25" s="310"/>
      <c r="N25" s="310"/>
      <c r="O25" s="311"/>
      <c r="P25" s="229"/>
      <c r="Q25" s="312">
        <v>1</v>
      </c>
      <c r="R25" s="313">
        <v>0</v>
      </c>
      <c r="S25" s="313">
        <v>0</v>
      </c>
      <c r="T25" s="229"/>
      <c r="U25" s="314"/>
      <c r="V25" s="314"/>
      <c r="W25" s="314"/>
      <c r="X25" s="351">
        <f t="shared" si="22"/>
      </c>
      <c r="Y25" s="223">
        <f t="shared" si="23"/>
      </c>
      <c r="Z25" s="351">
        <f t="shared" si="24"/>
      </c>
      <c r="AA25" s="255"/>
      <c r="AB25" s="229"/>
      <c r="AC25" s="187"/>
      <c r="AD25" s="187"/>
      <c r="AE25" s="187"/>
      <c r="AF25" s="187"/>
      <c r="AG25" s="187"/>
      <c r="AH25" s="187"/>
      <c r="AI25" s="187"/>
      <c r="AJ25" s="187"/>
      <c r="AK25" s="187"/>
      <c r="AL25" s="187"/>
      <c r="AM25" s="187"/>
      <c r="AN25" s="187"/>
      <c r="AO25" s="187"/>
      <c r="AP25" s="187"/>
      <c r="AQ25" s="187"/>
      <c r="AR25" s="187"/>
      <c r="AS25" s="187"/>
      <c r="AT25" s="187"/>
      <c r="AU25" s="311"/>
      <c r="AV25" s="229"/>
      <c r="AW25" s="187"/>
      <c r="AX25" s="187"/>
      <c r="AY25" s="187"/>
      <c r="AZ25" s="187"/>
      <c r="BA25" s="187"/>
      <c r="BB25" s="187"/>
      <c r="BC25" s="187"/>
      <c r="BD25" s="187"/>
      <c r="BE25" s="311"/>
      <c r="BF25" s="229"/>
      <c r="BG25" s="187"/>
      <c r="BH25" s="187"/>
      <c r="BI25" s="187"/>
      <c r="BJ25" s="187"/>
      <c r="BK25" s="187"/>
      <c r="BL25" s="187"/>
      <c r="BM25" s="187"/>
      <c r="BN25" s="187"/>
      <c r="BO25" s="187"/>
      <c r="BP25" s="187"/>
      <c r="BQ25" s="187"/>
      <c r="BR25" s="187"/>
      <c r="BS25" s="187"/>
      <c r="BT25" s="311"/>
      <c r="BU25" s="229"/>
      <c r="BV25" s="187"/>
      <c r="BW25" s="343"/>
      <c r="BX25" s="187"/>
      <c r="BY25" s="311"/>
      <c r="BZ25" s="229"/>
      <c r="CA25" s="187"/>
      <c r="CB25" s="343"/>
      <c r="CC25" s="229"/>
      <c r="CD25" s="187"/>
      <c r="CE25" s="187"/>
      <c r="CF25" s="225"/>
      <c r="CG25" s="311"/>
      <c r="CH25" s="229"/>
      <c r="CI25" s="187"/>
      <c r="CJ25" s="187"/>
      <c r="CK25" s="311"/>
      <c r="CL25" s="187"/>
      <c r="CM25" s="187"/>
      <c r="CN25" s="187"/>
      <c r="CO25" s="187"/>
      <c r="CP25" s="311"/>
      <c r="CQ25" s="187"/>
      <c r="CR25" s="187"/>
      <c r="CS25" s="187"/>
      <c r="CT25" s="187"/>
      <c r="CU25" s="187"/>
      <c r="CV25" s="187"/>
      <c r="CW25" s="311"/>
      <c r="CX25" s="187"/>
      <c r="CY25" s="187"/>
      <c r="CZ25" s="348"/>
      <c r="DA25" s="229"/>
      <c r="DB25" s="229"/>
      <c r="DC25" s="187"/>
      <c r="DD25" s="187"/>
      <c r="DE25" s="414"/>
      <c r="DF25" s="348"/>
      <c r="DG25" s="229"/>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c r="EO25" s="373">
        <f t="shared" si="25"/>
      </c>
      <c r="EP25" s="343"/>
      <c r="EQ25" s="255"/>
      <c r="ER25" s="229"/>
      <c r="ET25" s="265"/>
      <c r="EV25" s="229"/>
      <c r="EW25" s="403">
        <f t="shared" si="84"/>
      </c>
      <c r="EX25" s="403">
        <f t="shared" si="26"/>
      </c>
      <c r="EY25" s="403">
        <f t="shared" si="27"/>
      </c>
      <c r="EZ25" s="403">
        <f t="shared" si="28"/>
      </c>
      <c r="FA25" s="403">
        <f t="shared" si="29"/>
      </c>
      <c r="FB25" s="403">
        <f t="shared" si="30"/>
      </c>
      <c r="FC25" s="403">
        <f t="shared" si="31"/>
      </c>
      <c r="FD25" s="403">
        <f t="shared" si="32"/>
      </c>
      <c r="FE25" s="403">
        <f t="shared" si="33"/>
      </c>
      <c r="FF25" s="403">
        <f t="shared" si="34"/>
      </c>
      <c r="FG25" s="403">
        <f t="shared" si="35"/>
      </c>
      <c r="FH25" s="403">
        <f t="shared" si="36"/>
      </c>
      <c r="FI25" s="403">
        <f t="shared" si="37"/>
      </c>
      <c r="FJ25" s="403">
        <f t="shared" si="38"/>
      </c>
      <c r="FK25" s="403">
        <f t="shared" si="39"/>
      </c>
      <c r="FL25" s="403">
        <f t="shared" si="40"/>
      </c>
      <c r="FM25" s="403">
        <f t="shared" si="41"/>
      </c>
      <c r="FN25" s="403">
        <f t="shared" si="42"/>
      </c>
      <c r="FO25" s="403">
        <f t="shared" si="43"/>
      </c>
      <c r="FP25" s="403">
        <f t="shared" si="44"/>
      </c>
      <c r="FQ25" s="403">
        <f t="shared" si="45"/>
      </c>
      <c r="FR25" s="403">
        <f t="shared" si="46"/>
      </c>
      <c r="FS25" s="403">
        <f t="shared" si="47"/>
      </c>
      <c r="FT25" s="403">
        <f t="shared" si="48"/>
      </c>
      <c r="FU25" s="403">
        <f t="shared" si="49"/>
      </c>
      <c r="FV25" s="403">
        <f t="shared" si="50"/>
      </c>
      <c r="FW25" s="403">
        <f t="shared" si="51"/>
      </c>
      <c r="FX25" s="403">
        <f t="shared" si="52"/>
      </c>
      <c r="FY25" s="403">
        <f t="shared" si="53"/>
      </c>
      <c r="FZ25" s="403">
        <f t="shared" si="54"/>
      </c>
      <c r="GA25" s="403">
        <f t="shared" si="55"/>
      </c>
      <c r="GB25" s="403">
        <f t="shared" si="56"/>
      </c>
      <c r="GC25" s="403">
        <f t="shared" si="57"/>
      </c>
      <c r="GD25" s="403">
        <f t="shared" si="58"/>
      </c>
      <c r="GE25" s="403">
        <f t="shared" si="59"/>
      </c>
      <c r="GF25" s="403">
        <f t="shared" si="60"/>
      </c>
      <c r="GG25" s="403">
        <f t="shared" si="61"/>
      </c>
      <c r="GH25" s="403">
        <f t="shared" si="62"/>
      </c>
      <c r="GI25" s="403">
        <f t="shared" si="63"/>
      </c>
      <c r="GJ25" s="403">
        <f t="shared" si="64"/>
      </c>
      <c r="GK25" s="403">
        <f t="shared" si="65"/>
      </c>
      <c r="GL25" s="403">
        <f t="shared" si="66"/>
      </c>
      <c r="GM25" s="403">
        <f t="shared" si="67"/>
      </c>
      <c r="GN25" s="403">
        <f t="shared" si="68"/>
      </c>
      <c r="GO25" s="403">
        <f t="shared" si="69"/>
      </c>
      <c r="GP25" s="403">
        <f t="shared" si="70"/>
      </c>
      <c r="GQ25" s="403">
        <f t="shared" si="71"/>
      </c>
      <c r="GR25" s="403">
        <f t="shared" si="72"/>
      </c>
      <c r="GS25" s="403">
        <f t="shared" si="73"/>
      </c>
      <c r="GT25" s="403">
        <f t="shared" si="74"/>
      </c>
      <c r="GU25" s="403">
        <f t="shared" si="75"/>
      </c>
      <c r="GV25" s="403">
        <f t="shared" si="76"/>
      </c>
      <c r="GW25" s="403">
        <f t="shared" si="77"/>
      </c>
      <c r="GX25" s="403">
        <f t="shared" si="78"/>
      </c>
      <c r="GY25" s="403">
        <f t="shared" si="79"/>
      </c>
      <c r="GZ25" s="403">
        <f t="shared" si="80"/>
      </c>
      <c r="HA25" s="403">
        <f t="shared" si="81"/>
      </c>
      <c r="HB25" s="403">
        <f t="shared" si="82"/>
      </c>
      <c r="HC25" s="403">
        <f t="shared" si="83"/>
      </c>
    </row>
    <row r="26" spans="2:211" ht="12.75">
      <c r="B26" s="450">
        <v>2013</v>
      </c>
      <c r="D26" s="309" t="s">
        <v>122</v>
      </c>
      <c r="E26" s="260" t="s">
        <v>266</v>
      </c>
      <c r="F26" s="228"/>
      <c r="J26" s="310"/>
      <c r="K26" s="317"/>
      <c r="L26" s="317"/>
      <c r="M26" s="310"/>
      <c r="N26" s="310"/>
      <c r="O26" s="315"/>
      <c r="P26" s="228"/>
      <c r="Q26" s="312">
        <v>1</v>
      </c>
      <c r="R26" s="312">
        <v>2</v>
      </c>
      <c r="S26" s="313">
        <v>0</v>
      </c>
      <c r="T26" s="228"/>
      <c r="U26" s="314"/>
      <c r="V26" s="314"/>
      <c r="W26" s="314"/>
      <c r="X26" s="351">
        <f t="shared" si="22"/>
      </c>
      <c r="Y26" s="223">
        <f t="shared" si="23"/>
      </c>
      <c r="Z26" s="351">
        <f t="shared" si="24"/>
      </c>
      <c r="AA26" s="255"/>
      <c r="AB26" s="228"/>
      <c r="AC26" s="187"/>
      <c r="AD26" s="187"/>
      <c r="AE26" s="187"/>
      <c r="AF26" s="187"/>
      <c r="AG26" s="187"/>
      <c r="AH26" s="187"/>
      <c r="AI26" s="187"/>
      <c r="AJ26" s="187"/>
      <c r="AK26" s="187"/>
      <c r="AL26" s="187"/>
      <c r="AM26" s="187"/>
      <c r="AN26" s="187"/>
      <c r="AO26" s="187"/>
      <c r="AP26" s="187"/>
      <c r="AQ26" s="187"/>
      <c r="AR26" s="187"/>
      <c r="AS26" s="187"/>
      <c r="AT26" s="187"/>
      <c r="AU26" s="311"/>
      <c r="AV26" s="228"/>
      <c r="AW26" s="187"/>
      <c r="AX26" s="187"/>
      <c r="AY26" s="187"/>
      <c r="AZ26" s="187"/>
      <c r="BA26" s="187"/>
      <c r="BB26" s="187"/>
      <c r="BC26" s="187"/>
      <c r="BD26" s="187"/>
      <c r="BE26" s="311"/>
      <c r="BF26" s="228"/>
      <c r="BG26" s="187"/>
      <c r="BH26" s="187"/>
      <c r="BI26" s="187"/>
      <c r="BJ26" s="187"/>
      <c r="BK26" s="187"/>
      <c r="BL26" s="187"/>
      <c r="BM26" s="187"/>
      <c r="BN26" s="187"/>
      <c r="BO26" s="187"/>
      <c r="BP26" s="187"/>
      <c r="BQ26" s="187"/>
      <c r="BR26" s="187"/>
      <c r="BS26" s="187"/>
      <c r="BT26" s="311"/>
      <c r="BU26" s="228"/>
      <c r="BV26" s="187"/>
      <c r="BW26" s="343"/>
      <c r="BX26" s="187"/>
      <c r="BY26" s="311"/>
      <c r="BZ26" s="228"/>
      <c r="CA26" s="187"/>
      <c r="CB26" s="343"/>
      <c r="CC26" s="229"/>
      <c r="CD26" s="187"/>
      <c r="CE26" s="187"/>
      <c r="CF26" s="225"/>
      <c r="CG26" s="311"/>
      <c r="CH26" s="228"/>
      <c r="CI26" s="187"/>
      <c r="CJ26" s="187"/>
      <c r="CK26" s="311"/>
      <c r="CL26" s="187"/>
      <c r="CM26" s="187"/>
      <c r="CN26" s="187"/>
      <c r="CO26" s="187"/>
      <c r="CP26" s="311"/>
      <c r="CQ26" s="187"/>
      <c r="CR26" s="187"/>
      <c r="CS26" s="187"/>
      <c r="CT26" s="187"/>
      <c r="CU26" s="187"/>
      <c r="CV26" s="187"/>
      <c r="CW26" s="311"/>
      <c r="CX26" s="187"/>
      <c r="CY26" s="187"/>
      <c r="CZ26" s="348"/>
      <c r="DA26" s="228"/>
      <c r="DB26" s="228"/>
      <c r="DC26" s="187"/>
      <c r="DD26" s="187"/>
      <c r="DE26" s="414"/>
      <c r="DF26" s="348"/>
      <c r="DG26" s="228"/>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c r="EO26" s="373">
        <f t="shared" si="25"/>
      </c>
      <c r="EP26" s="343"/>
      <c r="EQ26" s="255"/>
      <c r="ER26" s="228"/>
      <c r="ET26" s="265"/>
      <c r="EV26" s="228"/>
      <c r="EW26" s="403">
        <f t="shared" si="84"/>
      </c>
      <c r="EX26" s="403">
        <f t="shared" si="26"/>
      </c>
      <c r="EY26" s="403">
        <f t="shared" si="27"/>
      </c>
      <c r="EZ26" s="403">
        <f t="shared" si="28"/>
      </c>
      <c r="FA26" s="403">
        <f t="shared" si="29"/>
      </c>
      <c r="FB26" s="403">
        <f t="shared" si="30"/>
      </c>
      <c r="FC26" s="403">
        <f t="shared" si="31"/>
      </c>
      <c r="FD26" s="403">
        <f t="shared" si="32"/>
      </c>
      <c r="FE26" s="403">
        <f t="shared" si="33"/>
      </c>
      <c r="FF26" s="403">
        <f t="shared" si="34"/>
      </c>
      <c r="FG26" s="403">
        <f t="shared" si="35"/>
      </c>
      <c r="FH26" s="403">
        <f t="shared" si="36"/>
      </c>
      <c r="FI26" s="403">
        <f t="shared" si="37"/>
      </c>
      <c r="FJ26" s="403">
        <f t="shared" si="38"/>
      </c>
      <c r="FK26" s="403">
        <f t="shared" si="39"/>
      </c>
      <c r="FL26" s="403">
        <f t="shared" si="40"/>
      </c>
      <c r="FM26" s="403">
        <f t="shared" si="41"/>
      </c>
      <c r="FN26" s="403">
        <f t="shared" si="42"/>
      </c>
      <c r="FO26" s="403">
        <f t="shared" si="43"/>
      </c>
      <c r="FP26" s="403">
        <f t="shared" si="44"/>
      </c>
      <c r="FQ26" s="403">
        <f t="shared" si="45"/>
      </c>
      <c r="FR26" s="403">
        <f t="shared" si="46"/>
      </c>
      <c r="FS26" s="403">
        <f t="shared" si="47"/>
      </c>
      <c r="FT26" s="403">
        <f t="shared" si="48"/>
      </c>
      <c r="FU26" s="403">
        <f t="shared" si="49"/>
      </c>
      <c r="FV26" s="403">
        <f t="shared" si="50"/>
      </c>
      <c r="FW26" s="403">
        <f t="shared" si="51"/>
      </c>
      <c r="FX26" s="403">
        <f t="shared" si="52"/>
      </c>
      <c r="FY26" s="403">
        <f t="shared" si="53"/>
      </c>
      <c r="FZ26" s="403">
        <f t="shared" si="54"/>
      </c>
      <c r="GA26" s="403">
        <f t="shared" si="55"/>
      </c>
      <c r="GB26" s="403">
        <f t="shared" si="56"/>
      </c>
      <c r="GC26" s="403">
        <f t="shared" si="57"/>
      </c>
      <c r="GD26" s="403">
        <f t="shared" si="58"/>
      </c>
      <c r="GE26" s="403">
        <f t="shared" si="59"/>
      </c>
      <c r="GF26" s="403">
        <f t="shared" si="60"/>
      </c>
      <c r="GG26" s="403">
        <f t="shared" si="61"/>
      </c>
      <c r="GH26" s="403">
        <f t="shared" si="62"/>
      </c>
      <c r="GI26" s="403">
        <f t="shared" si="63"/>
      </c>
      <c r="GJ26" s="403">
        <f t="shared" si="64"/>
      </c>
      <c r="GK26" s="403">
        <f t="shared" si="65"/>
      </c>
      <c r="GL26" s="403">
        <f t="shared" si="66"/>
      </c>
      <c r="GM26" s="403">
        <f t="shared" si="67"/>
      </c>
      <c r="GN26" s="403">
        <f t="shared" si="68"/>
      </c>
      <c r="GO26" s="403">
        <f t="shared" si="69"/>
      </c>
      <c r="GP26" s="403">
        <f t="shared" si="70"/>
      </c>
      <c r="GQ26" s="403">
        <f t="shared" si="71"/>
      </c>
      <c r="GR26" s="403">
        <f t="shared" si="72"/>
      </c>
      <c r="GS26" s="403">
        <f t="shared" si="73"/>
      </c>
      <c r="GT26" s="403">
        <f t="shared" si="74"/>
      </c>
      <c r="GU26" s="403">
        <f t="shared" si="75"/>
      </c>
      <c r="GV26" s="403">
        <f t="shared" si="76"/>
      </c>
      <c r="GW26" s="403">
        <f t="shared" si="77"/>
      </c>
      <c r="GX26" s="403">
        <f t="shared" si="78"/>
      </c>
      <c r="GY26" s="403">
        <f t="shared" si="79"/>
      </c>
      <c r="GZ26" s="403">
        <f t="shared" si="80"/>
      </c>
      <c r="HA26" s="403">
        <f t="shared" si="81"/>
      </c>
      <c r="HB26" s="403">
        <f t="shared" si="82"/>
      </c>
      <c r="HC26" s="403">
        <f t="shared" si="83"/>
      </c>
    </row>
    <row r="27" spans="2:211" ht="58.5">
      <c r="B27" s="450">
        <v>2013</v>
      </c>
      <c r="D27" s="325" t="s">
        <v>12</v>
      </c>
      <c r="E27" s="260" t="s">
        <v>266</v>
      </c>
      <c r="F27" s="229"/>
      <c r="G27" s="322">
        <v>1</v>
      </c>
      <c r="H27" s="322">
        <v>4</v>
      </c>
      <c r="I27" s="324">
        <v>1</v>
      </c>
      <c r="J27" s="318">
        <v>1</v>
      </c>
      <c r="K27" s="323"/>
      <c r="L27" s="323" t="s">
        <v>604</v>
      </c>
      <c r="M27" s="318"/>
      <c r="N27" s="318">
        <v>15</v>
      </c>
      <c r="O27" s="311"/>
      <c r="P27" s="229"/>
      <c r="Q27" s="312">
        <v>1</v>
      </c>
      <c r="R27" s="312">
        <v>5</v>
      </c>
      <c r="S27" s="318">
        <v>1</v>
      </c>
      <c r="T27" s="229"/>
      <c r="U27" s="314">
        <v>950</v>
      </c>
      <c r="V27" s="367">
        <v>5</v>
      </c>
      <c r="W27" s="314">
        <v>45</v>
      </c>
      <c r="X27" s="351">
        <f t="shared" si="22"/>
        <v>6</v>
      </c>
      <c r="Y27" s="223">
        <f t="shared" si="23"/>
        <v>0.05263157894736842</v>
      </c>
      <c r="Z27" s="351">
        <f t="shared" si="24"/>
        <v>13</v>
      </c>
      <c r="AA27" s="326" t="s">
        <v>605</v>
      </c>
      <c r="AB27" s="229"/>
      <c r="AC27" s="187"/>
      <c r="AD27" s="187"/>
      <c r="AE27" s="187"/>
      <c r="AF27" s="187"/>
      <c r="AG27" s="187"/>
      <c r="AH27" s="187"/>
      <c r="AI27" s="187"/>
      <c r="AJ27" s="187"/>
      <c r="AK27" s="187"/>
      <c r="AL27" s="187"/>
      <c r="AM27" s="187"/>
      <c r="AN27" s="491">
        <v>1</v>
      </c>
      <c r="AO27" s="187"/>
      <c r="AP27" s="187"/>
      <c r="AQ27" s="187"/>
      <c r="AR27" s="187"/>
      <c r="AS27" s="187"/>
      <c r="AT27" s="187"/>
      <c r="AU27" s="326" t="s">
        <v>610</v>
      </c>
      <c r="AV27" s="229"/>
      <c r="AW27" s="187">
        <v>1</v>
      </c>
      <c r="AX27" s="187"/>
      <c r="AY27" s="187"/>
      <c r="AZ27" s="187"/>
      <c r="BA27" s="328">
        <v>1</v>
      </c>
      <c r="BB27" s="187"/>
      <c r="BC27" s="187"/>
      <c r="BD27" s="187"/>
      <c r="BE27" s="311"/>
      <c r="BF27" s="229"/>
      <c r="BG27" s="342">
        <v>0.35</v>
      </c>
      <c r="BH27" s="342">
        <v>0.35</v>
      </c>
      <c r="BI27" s="187"/>
      <c r="BJ27" s="187"/>
      <c r="BK27" s="187"/>
      <c r="BL27" s="187"/>
      <c r="BM27" s="187"/>
      <c r="BN27" s="328">
        <v>0.3</v>
      </c>
      <c r="BO27" s="187"/>
      <c r="BP27" s="187"/>
      <c r="BQ27" s="187"/>
      <c r="BR27" s="187"/>
      <c r="BS27" s="369">
        <v>0</v>
      </c>
      <c r="BT27" s="311"/>
      <c r="BU27" s="229"/>
      <c r="BV27" s="369">
        <v>0</v>
      </c>
      <c r="BW27" s="343"/>
      <c r="BX27" s="187"/>
      <c r="BY27" s="311"/>
      <c r="BZ27" s="229"/>
      <c r="CA27" s="342">
        <v>0.8</v>
      </c>
      <c r="CB27" s="416" t="s">
        <v>606</v>
      </c>
      <c r="CC27" s="229"/>
      <c r="CD27" s="420">
        <v>1</v>
      </c>
      <c r="CE27" s="187"/>
      <c r="CF27" s="423">
        <v>1</v>
      </c>
      <c r="CG27" s="326" t="s">
        <v>607</v>
      </c>
      <c r="CH27" s="229"/>
      <c r="CI27" s="342">
        <v>1</v>
      </c>
      <c r="CJ27" s="371">
        <v>1</v>
      </c>
      <c r="CK27" s="311"/>
      <c r="CL27" s="342">
        <v>1</v>
      </c>
      <c r="CM27" s="371">
        <v>1</v>
      </c>
      <c r="CN27" s="191">
        <v>0</v>
      </c>
      <c r="CO27" s="371">
        <v>1</v>
      </c>
      <c r="CP27" s="311"/>
      <c r="CQ27" s="191">
        <v>0</v>
      </c>
      <c r="CR27" s="191">
        <v>0</v>
      </c>
      <c r="CS27" s="191">
        <v>0</v>
      </c>
      <c r="CT27" s="191">
        <v>0</v>
      </c>
      <c r="CU27" s="191">
        <v>0</v>
      </c>
      <c r="CV27" s="342">
        <v>0.2</v>
      </c>
      <c r="CW27" s="311"/>
      <c r="CX27" s="358">
        <v>1</v>
      </c>
      <c r="CY27" s="187"/>
      <c r="CZ27" s="326" t="s">
        <v>608</v>
      </c>
      <c r="DA27" s="229"/>
      <c r="DB27" s="229"/>
      <c r="DC27" s="358">
        <v>1</v>
      </c>
      <c r="DD27" s="187"/>
      <c r="DE27" s="414"/>
      <c r="DF27" s="348" t="s">
        <v>609</v>
      </c>
      <c r="DG27" s="229"/>
      <c r="DH27" s="361"/>
      <c r="DI27" s="361"/>
      <c r="DJ27" s="361"/>
      <c r="DK27" s="361"/>
      <c r="DL27" s="361"/>
      <c r="DM27" s="363">
        <v>1</v>
      </c>
      <c r="DN27" s="364">
        <v>1</v>
      </c>
      <c r="DO27" s="363">
        <v>1</v>
      </c>
      <c r="DP27" s="361"/>
      <c r="DQ27" s="361"/>
      <c r="DR27" s="361"/>
      <c r="DS27" s="361"/>
      <c r="DT27" s="361"/>
      <c r="DU27" s="361"/>
      <c r="DV27" s="365">
        <v>1</v>
      </c>
      <c r="DW27" s="363">
        <v>1</v>
      </c>
      <c r="DX27" s="361"/>
      <c r="DY27" s="361"/>
      <c r="DZ27" s="361"/>
      <c r="EA27" s="361"/>
      <c r="EB27" s="361"/>
      <c r="EC27" s="361"/>
      <c r="ED27" s="361"/>
      <c r="EE27" s="364">
        <v>1</v>
      </c>
      <c r="EF27" s="361"/>
      <c r="EG27" s="361"/>
      <c r="EH27" s="361"/>
      <c r="EI27" s="361"/>
      <c r="EJ27" s="364">
        <v>1</v>
      </c>
      <c r="EK27" s="361"/>
      <c r="EL27" s="361"/>
      <c r="EM27" s="363">
        <v>1</v>
      </c>
      <c r="EN27" s="361"/>
      <c r="EO27" s="373">
        <f t="shared" si="25"/>
        <v>8</v>
      </c>
      <c r="EP27" s="343"/>
      <c r="EQ27" s="255"/>
      <c r="ER27" s="229"/>
      <c r="ET27" s="265"/>
      <c r="EV27" s="229"/>
      <c r="EW27" s="403">
        <f t="shared" si="84"/>
      </c>
      <c r="EX27" s="403">
        <f t="shared" si="26"/>
      </c>
      <c r="EY27" s="403">
        <f t="shared" si="27"/>
      </c>
      <c r="EZ27" s="403">
        <f t="shared" si="28"/>
      </c>
      <c r="FA27" s="403">
        <f t="shared" si="29"/>
      </c>
      <c r="FB27" s="403">
        <f t="shared" si="30"/>
      </c>
      <c r="FC27" s="403">
        <f t="shared" si="31"/>
      </c>
      <c r="FD27" s="403">
        <f t="shared" si="32"/>
      </c>
      <c r="FE27" s="403">
        <f t="shared" si="33"/>
      </c>
      <c r="FF27" s="403">
        <f t="shared" si="34"/>
      </c>
      <c r="FG27" s="403">
        <f t="shared" si="35"/>
      </c>
      <c r="FH27" s="403">
        <f t="shared" si="36"/>
        <v>45</v>
      </c>
      <c r="FI27" s="403">
        <f t="shared" si="37"/>
      </c>
      <c r="FJ27" s="403">
        <f t="shared" si="38"/>
      </c>
      <c r="FK27" s="403">
        <f t="shared" si="39"/>
      </c>
      <c r="FL27" s="403">
        <f t="shared" si="40"/>
      </c>
      <c r="FM27" s="403">
        <f t="shared" si="41"/>
      </c>
      <c r="FN27" s="403">
        <f t="shared" si="42"/>
      </c>
      <c r="FO27" s="403" t="e">
        <f t="shared" si="43"/>
        <v>#VALUE!</v>
      </c>
      <c r="FP27" s="403">
        <f t="shared" si="44"/>
      </c>
      <c r="FQ27" s="403">
        <f t="shared" si="45"/>
        <v>45</v>
      </c>
      <c r="FR27" s="403">
        <f t="shared" si="46"/>
      </c>
      <c r="FS27" s="403">
        <f t="shared" si="47"/>
      </c>
      <c r="FT27" s="403">
        <f t="shared" si="48"/>
      </c>
      <c r="FU27" s="403">
        <f t="shared" si="49"/>
        <v>45</v>
      </c>
      <c r="FV27" s="403">
        <f t="shared" si="50"/>
      </c>
      <c r="FW27" s="403">
        <f t="shared" si="51"/>
      </c>
      <c r="FX27" s="403">
        <f t="shared" si="52"/>
      </c>
      <c r="FY27" s="403">
        <f t="shared" si="53"/>
      </c>
      <c r="FZ27" s="403">
        <f t="shared" si="54"/>
      </c>
      <c r="GA27" s="403">
        <f t="shared" si="55"/>
        <v>15.749999999999998</v>
      </c>
      <c r="GB27" s="403">
        <f t="shared" si="56"/>
        <v>15.749999999999998</v>
      </c>
      <c r="GC27" s="403">
        <f t="shared" si="57"/>
      </c>
      <c r="GD27" s="403">
        <f t="shared" si="58"/>
      </c>
      <c r="GE27" s="403">
        <f t="shared" si="59"/>
      </c>
      <c r="GF27" s="403">
        <f t="shared" si="60"/>
      </c>
      <c r="GG27" s="403">
        <f t="shared" si="61"/>
      </c>
      <c r="GH27" s="403">
        <f t="shared" si="62"/>
        <v>13.5</v>
      </c>
      <c r="GI27" s="403">
        <f t="shared" si="63"/>
      </c>
      <c r="GJ27" s="403">
        <f t="shared" si="64"/>
      </c>
      <c r="GK27" s="403">
        <f t="shared" si="65"/>
      </c>
      <c r="GL27" s="403">
        <f t="shared" si="66"/>
      </c>
      <c r="GM27" s="403">
        <f t="shared" si="67"/>
        <v>0</v>
      </c>
      <c r="GN27" s="403">
        <f t="shared" si="68"/>
      </c>
      <c r="GO27" s="403">
        <f t="shared" si="69"/>
      </c>
      <c r="GP27" s="403">
        <f t="shared" si="70"/>
        <v>0</v>
      </c>
      <c r="GQ27" s="403">
        <f t="shared" si="71"/>
      </c>
      <c r="GR27" s="403">
        <f t="shared" si="72"/>
      </c>
      <c r="GS27" s="403">
        <f t="shared" si="73"/>
      </c>
      <c r="GT27" s="403">
        <f t="shared" si="74"/>
      </c>
      <c r="GU27" s="403">
        <f t="shared" si="75"/>
        <v>36</v>
      </c>
      <c r="GV27" s="403" t="e">
        <f t="shared" si="76"/>
        <v>#VALUE!</v>
      </c>
      <c r="GW27" s="403">
        <f t="shared" si="77"/>
      </c>
      <c r="GX27" s="403">
        <f t="shared" si="78"/>
        <v>45</v>
      </c>
      <c r="GY27" s="403">
        <f t="shared" si="79"/>
      </c>
      <c r="GZ27" s="403">
        <f t="shared" si="80"/>
        <v>45</v>
      </c>
      <c r="HA27" s="403" t="e">
        <f t="shared" si="81"/>
        <v>#VALUE!</v>
      </c>
      <c r="HB27" s="403">
        <f t="shared" si="82"/>
      </c>
      <c r="HC27" s="403">
        <f t="shared" si="83"/>
        <v>45</v>
      </c>
    </row>
    <row r="28" spans="2:211" ht="24.75">
      <c r="B28" s="450">
        <v>2013</v>
      </c>
      <c r="D28" s="325" t="s">
        <v>16</v>
      </c>
      <c r="E28" s="260" t="s">
        <v>266</v>
      </c>
      <c r="F28" s="229"/>
      <c r="G28" s="322">
        <v>1</v>
      </c>
      <c r="H28" s="322">
        <v>4</v>
      </c>
      <c r="I28" s="324">
        <v>1</v>
      </c>
      <c r="J28" s="318">
        <v>1</v>
      </c>
      <c r="K28" s="323" t="s">
        <v>382</v>
      </c>
      <c r="L28" s="323" t="s">
        <v>396</v>
      </c>
      <c r="M28" s="318"/>
      <c r="N28" s="318">
        <v>15</v>
      </c>
      <c r="O28" s="311"/>
      <c r="P28" s="229"/>
      <c r="Q28" s="312">
        <v>1</v>
      </c>
      <c r="R28" s="312">
        <v>10</v>
      </c>
      <c r="S28" s="318">
        <v>1</v>
      </c>
      <c r="T28" s="229"/>
      <c r="U28" s="314">
        <v>930</v>
      </c>
      <c r="V28" s="367">
        <v>8</v>
      </c>
      <c r="W28" s="314">
        <v>30</v>
      </c>
      <c r="X28" s="351">
        <f t="shared" si="22"/>
        <v>7</v>
      </c>
      <c r="Y28" s="223">
        <f t="shared" si="23"/>
        <v>0.04086021505376344</v>
      </c>
      <c r="Z28" s="351">
        <f t="shared" si="24"/>
        <v>16</v>
      </c>
      <c r="AA28" s="255"/>
      <c r="AB28" s="229"/>
      <c r="AC28" s="187"/>
      <c r="AD28" s="187"/>
      <c r="AE28" s="187"/>
      <c r="AF28" s="187"/>
      <c r="AG28" s="327">
        <v>1</v>
      </c>
      <c r="AH28" s="187"/>
      <c r="AI28" s="187"/>
      <c r="AJ28" s="187"/>
      <c r="AK28" s="187"/>
      <c r="AL28" s="187"/>
      <c r="AM28" s="187"/>
      <c r="AN28" s="187"/>
      <c r="AO28" s="187"/>
      <c r="AP28" s="187"/>
      <c r="AQ28" s="187"/>
      <c r="AR28" s="187"/>
      <c r="AS28" s="187"/>
      <c r="AT28" s="187"/>
      <c r="AU28" s="311"/>
      <c r="AV28" s="229"/>
      <c r="AW28" s="187">
        <v>1</v>
      </c>
      <c r="AX28" s="327">
        <v>1</v>
      </c>
      <c r="AY28" s="187"/>
      <c r="AZ28" s="187"/>
      <c r="BA28" s="187"/>
      <c r="BB28" s="187"/>
      <c r="BC28" s="187"/>
      <c r="BD28" s="187"/>
      <c r="BE28" s="311"/>
      <c r="BF28" s="229"/>
      <c r="BG28" s="187"/>
      <c r="BH28" s="187"/>
      <c r="BI28" s="327">
        <v>1</v>
      </c>
      <c r="BJ28" s="187"/>
      <c r="BK28" s="187"/>
      <c r="BL28" s="187"/>
      <c r="BM28" s="187"/>
      <c r="BN28" s="187"/>
      <c r="BO28" s="187"/>
      <c r="BP28" s="187"/>
      <c r="BQ28" s="187"/>
      <c r="BR28" s="187"/>
      <c r="BS28" s="369">
        <v>0</v>
      </c>
      <c r="BT28" s="311"/>
      <c r="BU28" s="229"/>
      <c r="BV28" s="342">
        <v>0.01</v>
      </c>
      <c r="BW28" s="416" t="s">
        <v>545</v>
      </c>
      <c r="BX28" s="328" t="s">
        <v>546</v>
      </c>
      <c r="BY28" s="311"/>
      <c r="BZ28" s="229"/>
      <c r="CA28" s="369">
        <v>0</v>
      </c>
      <c r="CB28" s="343"/>
      <c r="CC28" s="229"/>
      <c r="CD28" s="187"/>
      <c r="CE28" s="354">
        <v>1</v>
      </c>
      <c r="CF28" s="225"/>
      <c r="CG28" s="326" t="s">
        <v>547</v>
      </c>
      <c r="CH28" s="229"/>
      <c r="CI28" s="342">
        <v>1</v>
      </c>
      <c r="CJ28" s="371">
        <v>1</v>
      </c>
      <c r="CK28" s="311"/>
      <c r="CL28" s="342">
        <v>1</v>
      </c>
      <c r="CM28" s="371">
        <v>1</v>
      </c>
      <c r="CN28" s="191">
        <v>0</v>
      </c>
      <c r="CO28" s="191">
        <v>0</v>
      </c>
      <c r="CP28" s="311"/>
      <c r="CQ28" s="191">
        <v>0</v>
      </c>
      <c r="CR28" s="191">
        <v>0</v>
      </c>
      <c r="CS28" s="191">
        <v>0</v>
      </c>
      <c r="CT28" s="191">
        <v>0</v>
      </c>
      <c r="CU28" s="191">
        <v>0</v>
      </c>
      <c r="CV28" s="191">
        <v>0</v>
      </c>
      <c r="CW28" s="311"/>
      <c r="CX28" s="358">
        <v>1</v>
      </c>
      <c r="CY28" s="187"/>
      <c r="CZ28" s="326" t="s">
        <v>548</v>
      </c>
      <c r="DA28" s="229"/>
      <c r="DB28" s="229"/>
      <c r="DC28" s="358">
        <v>1</v>
      </c>
      <c r="DD28" s="187"/>
      <c r="DE28" s="343" t="s">
        <v>648</v>
      </c>
      <c r="DF28" s="348" t="s">
        <v>549</v>
      </c>
      <c r="DG28" s="229"/>
      <c r="DH28" s="361"/>
      <c r="DI28" s="364">
        <v>1</v>
      </c>
      <c r="DJ28" s="363">
        <v>1</v>
      </c>
      <c r="DK28" s="361"/>
      <c r="DL28" s="361"/>
      <c r="DM28" s="363">
        <v>1</v>
      </c>
      <c r="DN28" s="361"/>
      <c r="DO28" s="363">
        <v>1</v>
      </c>
      <c r="DP28" s="364">
        <v>1</v>
      </c>
      <c r="DQ28" s="365">
        <v>1</v>
      </c>
      <c r="DR28" s="361"/>
      <c r="DS28" s="361"/>
      <c r="DT28" s="361"/>
      <c r="DU28" s="361"/>
      <c r="DV28" s="365">
        <v>1</v>
      </c>
      <c r="DW28" s="361"/>
      <c r="DX28" s="364">
        <v>1</v>
      </c>
      <c r="DY28" s="361"/>
      <c r="DZ28" s="361"/>
      <c r="EA28" s="361"/>
      <c r="EB28" s="361"/>
      <c r="EC28" s="361"/>
      <c r="ED28" s="361"/>
      <c r="EE28" s="361"/>
      <c r="EF28" s="361"/>
      <c r="EG28" s="361"/>
      <c r="EH28" s="361"/>
      <c r="EI28" s="361"/>
      <c r="EJ28" s="364">
        <v>1</v>
      </c>
      <c r="EK28" s="361"/>
      <c r="EL28" s="361"/>
      <c r="EM28" s="361"/>
      <c r="EN28" s="375">
        <v>1</v>
      </c>
      <c r="EO28" s="373">
        <f t="shared" si="25"/>
        <v>10</v>
      </c>
      <c r="EP28" s="433" t="s">
        <v>550</v>
      </c>
      <c r="EQ28" s="255"/>
      <c r="ER28" s="229"/>
      <c r="ET28" s="265"/>
      <c r="EV28" s="229"/>
      <c r="EW28" s="403">
        <f t="shared" si="84"/>
      </c>
      <c r="EX28" s="403">
        <f t="shared" si="26"/>
      </c>
      <c r="EY28" s="403">
        <f t="shared" si="27"/>
      </c>
      <c r="EZ28" s="403">
        <f t="shared" si="28"/>
      </c>
      <c r="FA28" s="403">
        <f t="shared" si="29"/>
        <v>30</v>
      </c>
      <c r="FB28" s="403">
        <f t="shared" si="30"/>
      </c>
      <c r="FC28" s="403">
        <f t="shared" si="31"/>
      </c>
      <c r="FD28" s="403">
        <f t="shared" si="32"/>
      </c>
      <c r="FE28" s="403">
        <f t="shared" si="33"/>
      </c>
      <c r="FF28" s="403">
        <f t="shared" si="34"/>
      </c>
      <c r="FG28" s="403">
        <f t="shared" si="35"/>
      </c>
      <c r="FH28" s="403">
        <f t="shared" si="36"/>
      </c>
      <c r="FI28" s="403">
        <f t="shared" si="37"/>
      </c>
      <c r="FJ28" s="403">
        <f t="shared" si="38"/>
      </c>
      <c r="FK28" s="403">
        <f t="shared" si="39"/>
      </c>
      <c r="FL28" s="403">
        <f t="shared" si="40"/>
      </c>
      <c r="FM28" s="403">
        <f t="shared" si="41"/>
      </c>
      <c r="FN28" s="403">
        <f t="shared" si="42"/>
      </c>
      <c r="FO28" s="403">
        <f t="shared" si="43"/>
      </c>
      <c r="FP28" s="403">
        <f t="shared" si="44"/>
      </c>
      <c r="FQ28" s="403">
        <f t="shared" si="45"/>
        <v>30</v>
      </c>
      <c r="FR28" s="403">
        <f t="shared" si="46"/>
        <v>30</v>
      </c>
      <c r="FS28" s="403">
        <f t="shared" si="47"/>
      </c>
      <c r="FT28" s="403">
        <f t="shared" si="48"/>
      </c>
      <c r="FU28" s="403">
        <f t="shared" si="49"/>
      </c>
      <c r="FV28" s="403">
        <f t="shared" si="50"/>
      </c>
      <c r="FW28" s="403">
        <f t="shared" si="51"/>
      </c>
      <c r="FX28" s="403">
        <f t="shared" si="52"/>
      </c>
      <c r="FY28" s="403">
        <f t="shared" si="53"/>
      </c>
      <c r="FZ28" s="403">
        <f t="shared" si="54"/>
      </c>
      <c r="GA28" s="403">
        <f t="shared" si="55"/>
      </c>
      <c r="GB28" s="403">
        <f t="shared" si="56"/>
      </c>
      <c r="GC28" s="403">
        <f t="shared" si="57"/>
        <v>30</v>
      </c>
      <c r="GD28" s="403">
        <f t="shared" si="58"/>
      </c>
      <c r="GE28" s="403">
        <f t="shared" si="59"/>
      </c>
      <c r="GF28" s="403">
        <f t="shared" si="60"/>
      </c>
      <c r="GG28" s="403">
        <f t="shared" si="61"/>
      </c>
      <c r="GH28" s="403">
        <f t="shared" si="62"/>
      </c>
      <c r="GI28" s="403">
        <f t="shared" si="63"/>
      </c>
      <c r="GJ28" s="403">
        <f t="shared" si="64"/>
      </c>
      <c r="GK28" s="403">
        <f t="shared" si="65"/>
      </c>
      <c r="GL28" s="403">
        <f t="shared" si="66"/>
      </c>
      <c r="GM28" s="403">
        <f t="shared" si="67"/>
        <v>0</v>
      </c>
      <c r="GN28" s="403">
        <f t="shared" si="68"/>
      </c>
      <c r="GO28" s="403">
        <f t="shared" si="69"/>
      </c>
      <c r="GP28" s="403">
        <f t="shared" si="70"/>
        <v>0.3</v>
      </c>
      <c r="GQ28" s="403" t="e">
        <f t="shared" si="71"/>
        <v>#VALUE!</v>
      </c>
      <c r="GR28" s="403" t="e">
        <f t="shared" si="72"/>
        <v>#VALUE!</v>
      </c>
      <c r="GS28" s="403">
        <f t="shared" si="73"/>
      </c>
      <c r="GT28" s="403">
        <f t="shared" si="74"/>
      </c>
      <c r="GU28" s="403">
        <f t="shared" si="75"/>
        <v>0</v>
      </c>
      <c r="GV28" s="403">
        <f t="shared" si="76"/>
      </c>
      <c r="GW28" s="403">
        <f t="shared" si="77"/>
      </c>
      <c r="GX28" s="403">
        <f t="shared" si="78"/>
      </c>
      <c r="GY28" s="403">
        <f t="shared" si="79"/>
        <v>30</v>
      </c>
      <c r="GZ28" s="403">
        <f t="shared" si="80"/>
      </c>
      <c r="HA28" s="403" t="e">
        <f t="shared" si="81"/>
        <v>#VALUE!</v>
      </c>
      <c r="HB28" s="403">
        <f t="shared" si="82"/>
      </c>
      <c r="HC28" s="403">
        <f t="shared" si="83"/>
        <v>30</v>
      </c>
    </row>
    <row r="29" spans="2:211" ht="42">
      <c r="B29" s="450">
        <v>2013</v>
      </c>
      <c r="D29" s="325" t="s">
        <v>380</v>
      </c>
      <c r="E29" s="260"/>
      <c r="F29" s="229"/>
      <c r="G29" s="322">
        <v>1</v>
      </c>
      <c r="H29" s="322">
        <v>3</v>
      </c>
      <c r="I29" s="324">
        <v>1</v>
      </c>
      <c r="J29" s="313">
        <v>0</v>
      </c>
      <c r="K29" s="417"/>
      <c r="L29" s="418"/>
      <c r="M29" s="419"/>
      <c r="N29" s="419"/>
      <c r="O29" s="311"/>
      <c r="P29" s="229"/>
      <c r="Q29" s="313">
        <v>0</v>
      </c>
      <c r="R29" s="313">
        <v>0</v>
      </c>
      <c r="S29" s="313">
        <v>0</v>
      </c>
      <c r="T29" s="229"/>
      <c r="U29" s="314">
        <v>340</v>
      </c>
      <c r="V29" s="367">
        <v>4</v>
      </c>
      <c r="W29" s="314">
        <v>0</v>
      </c>
      <c r="X29" s="351">
        <f t="shared" si="22"/>
      </c>
      <c r="Y29" s="223">
        <f t="shared" si="23"/>
        <v>0.011764705882352941</v>
      </c>
      <c r="Z29" s="351">
        <f t="shared" si="24"/>
        <v>22</v>
      </c>
      <c r="AA29" s="326" t="s">
        <v>410</v>
      </c>
      <c r="AB29" s="229"/>
      <c r="AC29" s="187"/>
      <c r="AD29" s="187"/>
      <c r="AE29" s="187"/>
      <c r="AF29" s="187"/>
      <c r="AG29" s="327">
        <v>1</v>
      </c>
      <c r="AH29" s="187"/>
      <c r="AI29" s="187"/>
      <c r="AJ29" s="187"/>
      <c r="AK29" s="187"/>
      <c r="AL29" s="187"/>
      <c r="AM29" s="187"/>
      <c r="AN29" s="187"/>
      <c r="AO29" s="187"/>
      <c r="AP29" s="187"/>
      <c r="AQ29" s="187"/>
      <c r="AR29" s="187"/>
      <c r="AS29" s="187"/>
      <c r="AT29" s="187"/>
      <c r="AU29" s="311"/>
      <c r="AV29" s="229"/>
      <c r="AW29" s="187"/>
      <c r="AX29" s="187"/>
      <c r="AY29" s="187"/>
      <c r="AZ29" s="328">
        <v>1</v>
      </c>
      <c r="BA29" s="187"/>
      <c r="BB29" s="187"/>
      <c r="BC29" s="187"/>
      <c r="BD29" s="187"/>
      <c r="BE29" s="311"/>
      <c r="BF29" s="229"/>
      <c r="BG29" s="187"/>
      <c r="BH29" s="342">
        <v>1</v>
      </c>
      <c r="BI29" s="187"/>
      <c r="BJ29" s="187"/>
      <c r="BK29" s="187"/>
      <c r="BL29" s="187"/>
      <c r="BM29" s="187"/>
      <c r="BN29" s="187"/>
      <c r="BO29" s="187"/>
      <c r="BP29" s="187"/>
      <c r="BQ29" s="187"/>
      <c r="BR29" s="187"/>
      <c r="BS29" s="369">
        <v>0</v>
      </c>
      <c r="BT29" s="311"/>
      <c r="BU29" s="229"/>
      <c r="BV29" s="342">
        <v>1</v>
      </c>
      <c r="BW29" s="416" t="s">
        <v>451</v>
      </c>
      <c r="BX29" s="432" t="s">
        <v>452</v>
      </c>
      <c r="BY29" s="311"/>
      <c r="BZ29" s="229"/>
      <c r="CA29" s="369">
        <v>0</v>
      </c>
      <c r="CB29" s="343"/>
      <c r="CC29" s="229"/>
      <c r="CD29" s="187"/>
      <c r="CE29" s="354">
        <v>1</v>
      </c>
      <c r="CF29" s="225"/>
      <c r="CG29" s="326" t="s">
        <v>522</v>
      </c>
      <c r="CH29" s="229"/>
      <c r="CI29" s="191">
        <v>0</v>
      </c>
      <c r="CJ29" s="191">
        <v>0</v>
      </c>
      <c r="CK29" s="311"/>
      <c r="CL29" s="191">
        <v>0</v>
      </c>
      <c r="CM29" s="191">
        <v>0</v>
      </c>
      <c r="CN29" s="191">
        <v>0</v>
      </c>
      <c r="CO29" s="371">
        <v>0.1</v>
      </c>
      <c r="CP29" s="311"/>
      <c r="CQ29" s="191">
        <v>0</v>
      </c>
      <c r="CR29" s="191">
        <v>0</v>
      </c>
      <c r="CS29" s="191">
        <v>0</v>
      </c>
      <c r="CT29" s="191">
        <v>0</v>
      </c>
      <c r="CU29" s="191">
        <v>0</v>
      </c>
      <c r="CV29" s="191">
        <v>0</v>
      </c>
      <c r="CW29" s="311"/>
      <c r="CX29" s="358">
        <v>1</v>
      </c>
      <c r="CY29" s="187"/>
      <c r="CZ29" s="326" t="s">
        <v>525</v>
      </c>
      <c r="DA29" s="229"/>
      <c r="DB29" s="229"/>
      <c r="DC29" s="358">
        <v>1</v>
      </c>
      <c r="DD29" s="187"/>
      <c r="DE29" s="414"/>
      <c r="DF29" s="348" t="s">
        <v>528</v>
      </c>
      <c r="DG29" s="229"/>
      <c r="DH29" s="363">
        <v>1</v>
      </c>
      <c r="DI29" s="364">
        <v>1</v>
      </c>
      <c r="DJ29" s="363">
        <v>1</v>
      </c>
      <c r="DK29" s="364">
        <v>1</v>
      </c>
      <c r="DL29" s="361"/>
      <c r="DM29" s="363">
        <v>1</v>
      </c>
      <c r="DN29" s="364">
        <v>1</v>
      </c>
      <c r="DO29" s="361"/>
      <c r="DP29" s="364">
        <v>1</v>
      </c>
      <c r="DQ29" s="365">
        <v>1</v>
      </c>
      <c r="DR29" s="363">
        <v>1</v>
      </c>
      <c r="DS29" s="361"/>
      <c r="DT29" s="361"/>
      <c r="DU29" s="361"/>
      <c r="DV29" s="361"/>
      <c r="DW29" s="361"/>
      <c r="DX29" s="361"/>
      <c r="DY29" s="363">
        <v>1</v>
      </c>
      <c r="DZ29" s="364">
        <v>1</v>
      </c>
      <c r="EA29" s="361"/>
      <c r="EB29" s="361"/>
      <c r="EC29" s="361"/>
      <c r="ED29" s="361"/>
      <c r="EE29" s="361"/>
      <c r="EF29" s="361"/>
      <c r="EG29" s="361"/>
      <c r="EH29" s="361"/>
      <c r="EI29" s="361"/>
      <c r="EJ29" s="361"/>
      <c r="EK29" s="361"/>
      <c r="EL29" s="364">
        <v>1</v>
      </c>
      <c r="EM29" s="361"/>
      <c r="EN29" s="361"/>
      <c r="EO29" s="373">
        <f t="shared" si="25"/>
        <v>12</v>
      </c>
      <c r="EP29" s="343"/>
      <c r="EQ29" s="255"/>
      <c r="ER29" s="229"/>
      <c r="ET29" s="265"/>
      <c r="EV29" s="229"/>
      <c r="EW29" s="403">
        <f t="shared" si="84"/>
      </c>
      <c r="EX29" s="403">
        <f t="shared" si="26"/>
      </c>
      <c r="EY29" s="403">
        <f t="shared" si="27"/>
      </c>
      <c r="EZ29" s="403">
        <f t="shared" si="28"/>
      </c>
      <c r="FA29" s="403">
        <f t="shared" si="29"/>
        <v>0</v>
      </c>
      <c r="FB29" s="403">
        <f t="shared" si="30"/>
      </c>
      <c r="FC29" s="403">
        <f t="shared" si="31"/>
      </c>
      <c r="FD29" s="403">
        <f t="shared" si="32"/>
      </c>
      <c r="FE29" s="403">
        <f t="shared" si="33"/>
      </c>
      <c r="FF29" s="403">
        <f t="shared" si="34"/>
      </c>
      <c r="FG29" s="403">
        <f t="shared" si="35"/>
      </c>
      <c r="FH29" s="403">
        <f t="shared" si="36"/>
      </c>
      <c r="FI29" s="403">
        <f t="shared" si="37"/>
      </c>
      <c r="FJ29" s="403">
        <f t="shared" si="38"/>
      </c>
      <c r="FK29" s="403">
        <f t="shared" si="39"/>
      </c>
      <c r="FL29" s="403">
        <f t="shared" si="40"/>
      </c>
      <c r="FM29" s="403">
        <f t="shared" si="41"/>
      </c>
      <c r="FN29" s="403">
        <f t="shared" si="42"/>
      </c>
      <c r="FO29" s="403">
        <f t="shared" si="43"/>
      </c>
      <c r="FP29" s="403">
        <f t="shared" si="44"/>
      </c>
      <c r="FQ29" s="403">
        <f t="shared" si="45"/>
      </c>
      <c r="FR29" s="403">
        <f t="shared" si="46"/>
      </c>
      <c r="FS29" s="403">
        <f t="shared" si="47"/>
      </c>
      <c r="FT29" s="403">
        <f t="shared" si="48"/>
        <v>0</v>
      </c>
      <c r="FU29" s="403">
        <f t="shared" si="49"/>
      </c>
      <c r="FV29" s="403">
        <f t="shared" si="50"/>
      </c>
      <c r="FW29" s="403">
        <f t="shared" si="51"/>
      </c>
      <c r="FX29" s="403">
        <f t="shared" si="52"/>
      </c>
      <c r="FY29" s="403">
        <f t="shared" si="53"/>
      </c>
      <c r="FZ29" s="403">
        <f t="shared" si="54"/>
      </c>
      <c r="GA29" s="403">
        <f t="shared" si="55"/>
      </c>
      <c r="GB29" s="403">
        <f t="shared" si="56"/>
        <v>0</v>
      </c>
      <c r="GC29" s="403">
        <f t="shared" si="57"/>
      </c>
      <c r="GD29" s="403">
        <f t="shared" si="58"/>
      </c>
      <c r="GE29" s="403">
        <f t="shared" si="59"/>
      </c>
      <c r="GF29" s="403">
        <f t="shared" si="60"/>
      </c>
      <c r="GG29" s="403">
        <f t="shared" si="61"/>
      </c>
      <c r="GH29" s="403">
        <f t="shared" si="62"/>
      </c>
      <c r="GI29" s="403">
        <f t="shared" si="63"/>
      </c>
      <c r="GJ29" s="403">
        <f t="shared" si="64"/>
      </c>
      <c r="GK29" s="403">
        <f t="shared" si="65"/>
      </c>
      <c r="GL29" s="403">
        <f t="shared" si="66"/>
      </c>
      <c r="GM29" s="403">
        <f t="shared" si="67"/>
        <v>0</v>
      </c>
      <c r="GN29" s="403">
        <f t="shared" si="68"/>
      </c>
      <c r="GO29" s="403">
        <f t="shared" si="69"/>
      </c>
      <c r="GP29" s="403">
        <f t="shared" si="70"/>
        <v>0</v>
      </c>
      <c r="GQ29" s="403" t="e">
        <f t="shared" si="71"/>
        <v>#VALUE!</v>
      </c>
      <c r="GR29" s="403" t="e">
        <f t="shared" si="72"/>
        <v>#VALUE!</v>
      </c>
      <c r="GS29" s="403">
        <f t="shared" si="73"/>
      </c>
      <c r="GT29" s="403">
        <f t="shared" si="74"/>
      </c>
      <c r="GU29" s="403">
        <f t="shared" si="75"/>
        <v>0</v>
      </c>
      <c r="GV29" s="403">
        <f t="shared" si="76"/>
      </c>
      <c r="GW29" s="403">
        <f t="shared" si="77"/>
      </c>
      <c r="GX29" s="403">
        <f t="shared" si="78"/>
      </c>
      <c r="GY29" s="403">
        <f t="shared" si="79"/>
        <v>0</v>
      </c>
      <c r="GZ29" s="403">
        <f t="shared" si="80"/>
      </c>
      <c r="HA29" s="403" t="e">
        <f t="shared" si="81"/>
        <v>#VALUE!</v>
      </c>
      <c r="HB29" s="403">
        <f t="shared" si="82"/>
      </c>
      <c r="HC29" s="403">
        <f t="shared" si="83"/>
        <v>0</v>
      </c>
    </row>
    <row r="30" spans="2:211" ht="75">
      <c r="B30" s="450">
        <v>2013</v>
      </c>
      <c r="D30" s="325" t="s">
        <v>37</v>
      </c>
      <c r="E30" s="260" t="s">
        <v>266</v>
      </c>
      <c r="F30" s="229"/>
      <c r="G30" s="322">
        <v>1</v>
      </c>
      <c r="H30" s="322">
        <v>4</v>
      </c>
      <c r="I30" s="324">
        <v>1</v>
      </c>
      <c r="J30" s="313">
        <v>0</v>
      </c>
      <c r="K30" s="417"/>
      <c r="L30" s="418"/>
      <c r="M30" s="419"/>
      <c r="N30" s="419"/>
      <c r="O30" s="311"/>
      <c r="P30" s="229"/>
      <c r="Q30" s="312">
        <v>1</v>
      </c>
      <c r="R30" s="312">
        <v>4</v>
      </c>
      <c r="S30" s="318">
        <v>1</v>
      </c>
      <c r="T30" s="229"/>
      <c r="U30" s="229">
        <v>300</v>
      </c>
      <c r="V30" s="368"/>
      <c r="W30" s="229">
        <v>8</v>
      </c>
      <c r="X30" s="351">
        <f t="shared" si="22"/>
        <v>17</v>
      </c>
      <c r="Y30" s="223">
        <f t="shared" si="23"/>
        <v>0.02666666666666667</v>
      </c>
      <c r="Z30" s="351">
        <f t="shared" si="24"/>
        <v>19</v>
      </c>
      <c r="AA30" s="255"/>
      <c r="AB30" s="229"/>
      <c r="AC30" s="187"/>
      <c r="AD30" s="187"/>
      <c r="AE30" s="187"/>
      <c r="AF30" s="187"/>
      <c r="AG30" s="187"/>
      <c r="AH30" s="187"/>
      <c r="AI30" s="187"/>
      <c r="AJ30" s="187"/>
      <c r="AK30" s="187"/>
      <c r="AL30" s="187"/>
      <c r="AM30" s="187"/>
      <c r="AN30" s="187"/>
      <c r="AO30" s="187"/>
      <c r="AP30" s="187"/>
      <c r="AQ30" s="187"/>
      <c r="AR30" s="187"/>
      <c r="AS30" s="452">
        <v>1</v>
      </c>
      <c r="AT30" s="187"/>
      <c r="AU30" s="326" t="s">
        <v>618</v>
      </c>
      <c r="AV30" s="229"/>
      <c r="AW30" s="187">
        <v>1</v>
      </c>
      <c r="AX30" s="187"/>
      <c r="AY30" s="187"/>
      <c r="AZ30" s="328">
        <v>1</v>
      </c>
      <c r="BA30" s="187"/>
      <c r="BB30" s="187"/>
      <c r="BC30" s="187"/>
      <c r="BD30" s="187"/>
      <c r="BE30" s="311"/>
      <c r="BF30" s="229"/>
      <c r="BG30" s="342">
        <v>0.5</v>
      </c>
      <c r="BH30" s="342">
        <v>0.5</v>
      </c>
      <c r="BI30" s="187"/>
      <c r="BJ30" s="187"/>
      <c r="BK30" s="187"/>
      <c r="BL30" s="187"/>
      <c r="BM30" s="187"/>
      <c r="BN30" s="187"/>
      <c r="BO30" s="187"/>
      <c r="BP30" s="187"/>
      <c r="BQ30" s="187"/>
      <c r="BR30" s="187"/>
      <c r="BS30" s="369">
        <v>0</v>
      </c>
      <c r="BT30" s="326" t="s">
        <v>619</v>
      </c>
      <c r="BU30" s="229"/>
      <c r="BV30" s="369">
        <v>0</v>
      </c>
      <c r="BW30" s="343"/>
      <c r="BX30" s="187"/>
      <c r="BY30" s="311"/>
      <c r="BZ30" s="229"/>
      <c r="CA30" s="342">
        <v>1</v>
      </c>
      <c r="CB30" s="343"/>
      <c r="CC30" s="421" t="s">
        <v>620</v>
      </c>
      <c r="CD30" s="187"/>
      <c r="CE30" s="354">
        <v>1</v>
      </c>
      <c r="CF30" s="225"/>
      <c r="CG30" s="311"/>
      <c r="CH30" s="229"/>
      <c r="CI30" s="342">
        <v>1</v>
      </c>
      <c r="CJ30" s="371">
        <v>1</v>
      </c>
      <c r="CK30" s="326" t="s">
        <v>621</v>
      </c>
      <c r="CL30" s="342">
        <v>1</v>
      </c>
      <c r="CM30" s="371">
        <v>1</v>
      </c>
      <c r="CN30" s="342">
        <v>1</v>
      </c>
      <c r="CO30" s="191">
        <v>0</v>
      </c>
      <c r="CP30" s="326" t="s">
        <v>622</v>
      </c>
      <c r="CQ30" s="191">
        <v>0</v>
      </c>
      <c r="CR30" s="191">
        <v>0</v>
      </c>
      <c r="CS30" s="371">
        <v>0.5</v>
      </c>
      <c r="CT30" s="191">
        <v>0</v>
      </c>
      <c r="CU30" s="191">
        <v>0</v>
      </c>
      <c r="CV30" s="191">
        <v>0</v>
      </c>
      <c r="CW30" s="311"/>
      <c r="CX30" s="358">
        <v>1</v>
      </c>
      <c r="CY30" s="187"/>
      <c r="CZ30" s="326" t="s">
        <v>623</v>
      </c>
      <c r="DA30" s="229"/>
      <c r="DB30" s="229"/>
      <c r="DC30" s="358">
        <v>1</v>
      </c>
      <c r="DD30" s="187"/>
      <c r="DE30" s="414"/>
      <c r="DF30" s="326" t="s">
        <v>624</v>
      </c>
      <c r="DG30" s="229"/>
      <c r="DH30" s="361"/>
      <c r="DI30" s="361"/>
      <c r="DJ30" s="363">
        <v>1</v>
      </c>
      <c r="DK30" s="364">
        <v>1</v>
      </c>
      <c r="DL30" s="361"/>
      <c r="DM30" s="361"/>
      <c r="DN30" s="364">
        <v>1</v>
      </c>
      <c r="DO30" s="361"/>
      <c r="DP30" s="361"/>
      <c r="DQ30" s="365">
        <v>1</v>
      </c>
      <c r="DR30" s="363">
        <v>1</v>
      </c>
      <c r="DS30" s="361"/>
      <c r="DT30" s="361"/>
      <c r="DU30" s="361"/>
      <c r="DV30" s="365">
        <v>1</v>
      </c>
      <c r="DW30" s="361"/>
      <c r="DX30" s="361"/>
      <c r="DY30" s="363">
        <v>1</v>
      </c>
      <c r="DZ30" s="361"/>
      <c r="EA30" s="361"/>
      <c r="EB30" s="361"/>
      <c r="EC30" s="361"/>
      <c r="ED30" s="363">
        <v>1</v>
      </c>
      <c r="EE30" s="361"/>
      <c r="EF30" s="365">
        <v>1</v>
      </c>
      <c r="EG30" s="361"/>
      <c r="EH30" s="361"/>
      <c r="EI30" s="361"/>
      <c r="EJ30" s="364">
        <v>1</v>
      </c>
      <c r="EK30" s="361"/>
      <c r="EL30" s="361"/>
      <c r="EM30" s="361"/>
      <c r="EN30" s="361"/>
      <c r="EO30" s="373">
        <f t="shared" si="25"/>
        <v>10</v>
      </c>
      <c r="EP30" s="433" t="s">
        <v>625</v>
      </c>
      <c r="EQ30" s="255"/>
      <c r="ER30" s="229"/>
      <c r="ET30" s="265"/>
      <c r="EV30" s="229"/>
      <c r="EW30" s="403">
        <f t="shared" si="84"/>
      </c>
      <c r="EX30" s="403">
        <f t="shared" si="26"/>
      </c>
      <c r="EY30" s="403">
        <f t="shared" si="27"/>
      </c>
      <c r="EZ30" s="403">
        <f t="shared" si="28"/>
      </c>
      <c r="FA30" s="403">
        <f t="shared" si="29"/>
      </c>
      <c r="FB30" s="403">
        <f t="shared" si="30"/>
      </c>
      <c r="FC30" s="403">
        <f t="shared" si="31"/>
      </c>
      <c r="FD30" s="403">
        <f t="shared" si="32"/>
      </c>
      <c r="FE30" s="403">
        <f t="shared" si="33"/>
      </c>
      <c r="FF30" s="403">
        <f t="shared" si="34"/>
      </c>
      <c r="FG30" s="403">
        <f t="shared" si="35"/>
      </c>
      <c r="FH30" s="403">
        <f t="shared" si="36"/>
      </c>
      <c r="FI30" s="403">
        <f t="shared" si="37"/>
      </c>
      <c r="FJ30" s="403">
        <f t="shared" si="38"/>
      </c>
      <c r="FK30" s="403">
        <f t="shared" si="39"/>
      </c>
      <c r="FL30" s="403">
        <f t="shared" si="40"/>
      </c>
      <c r="FM30" s="403">
        <f t="shared" si="41"/>
        <v>8</v>
      </c>
      <c r="FN30" s="403">
        <f t="shared" si="42"/>
      </c>
      <c r="FO30" s="403" t="e">
        <f t="shared" si="43"/>
        <v>#VALUE!</v>
      </c>
      <c r="FP30" s="403">
        <f t="shared" si="44"/>
      </c>
      <c r="FQ30" s="403">
        <f t="shared" si="45"/>
        <v>8</v>
      </c>
      <c r="FR30" s="403">
        <f t="shared" si="46"/>
      </c>
      <c r="FS30" s="403">
        <f t="shared" si="47"/>
      </c>
      <c r="FT30" s="403">
        <f t="shared" si="48"/>
        <v>8</v>
      </c>
      <c r="FU30" s="403">
        <f t="shared" si="49"/>
      </c>
      <c r="FV30" s="403">
        <f t="shared" si="50"/>
      </c>
      <c r="FW30" s="403">
        <f t="shared" si="51"/>
      </c>
      <c r="FX30" s="403">
        <f t="shared" si="52"/>
      </c>
      <c r="FY30" s="403">
        <f t="shared" si="53"/>
      </c>
      <c r="FZ30" s="403">
        <f t="shared" si="54"/>
      </c>
      <c r="GA30" s="403">
        <f t="shared" si="55"/>
        <v>4</v>
      </c>
      <c r="GB30" s="403">
        <f t="shared" si="56"/>
        <v>4</v>
      </c>
      <c r="GC30" s="403">
        <f t="shared" si="57"/>
      </c>
      <c r="GD30" s="403">
        <f t="shared" si="58"/>
      </c>
      <c r="GE30" s="403">
        <f t="shared" si="59"/>
      </c>
      <c r="GF30" s="403">
        <f t="shared" si="60"/>
      </c>
      <c r="GG30" s="403">
        <f t="shared" si="61"/>
      </c>
      <c r="GH30" s="403">
        <f t="shared" si="62"/>
      </c>
      <c r="GI30" s="403">
        <f t="shared" si="63"/>
      </c>
      <c r="GJ30" s="403">
        <f t="shared" si="64"/>
      </c>
      <c r="GK30" s="403">
        <f t="shared" si="65"/>
      </c>
      <c r="GL30" s="403">
        <f t="shared" si="66"/>
      </c>
      <c r="GM30" s="403">
        <f t="shared" si="67"/>
        <v>0</v>
      </c>
      <c r="GN30" s="403" t="e">
        <f t="shared" si="68"/>
        <v>#VALUE!</v>
      </c>
      <c r="GO30" s="403">
        <f t="shared" si="69"/>
      </c>
      <c r="GP30" s="403">
        <f t="shared" si="70"/>
        <v>0</v>
      </c>
      <c r="GQ30" s="403">
        <f t="shared" si="71"/>
      </c>
      <c r="GR30" s="403">
        <f t="shared" si="72"/>
      </c>
      <c r="GS30" s="403">
        <f t="shared" si="73"/>
      </c>
      <c r="GT30" s="403">
        <f t="shared" si="74"/>
      </c>
      <c r="GU30" s="403">
        <f t="shared" si="75"/>
        <v>8</v>
      </c>
      <c r="GV30" s="403">
        <f t="shared" si="76"/>
      </c>
      <c r="GW30" s="403" t="e">
        <f t="shared" si="77"/>
        <v>#VALUE!</v>
      </c>
      <c r="GX30" s="403">
        <f t="shared" si="78"/>
      </c>
      <c r="GY30" s="403">
        <f t="shared" si="79"/>
        <v>8</v>
      </c>
      <c r="GZ30" s="403">
        <f t="shared" si="80"/>
      </c>
      <c r="HA30" s="403">
        <f t="shared" si="81"/>
      </c>
      <c r="HB30" s="403">
        <f t="shared" si="82"/>
      </c>
      <c r="HC30" s="403">
        <f t="shared" si="83"/>
        <v>8</v>
      </c>
    </row>
    <row r="31" spans="2:211" ht="16.5">
      <c r="B31" s="450">
        <v>2013</v>
      </c>
      <c r="D31" s="325" t="s">
        <v>193</v>
      </c>
      <c r="E31" s="260" t="s">
        <v>266</v>
      </c>
      <c r="F31" s="229"/>
      <c r="G31" s="322">
        <v>1</v>
      </c>
      <c r="H31" s="322">
        <v>3</v>
      </c>
      <c r="I31" s="324">
        <v>1</v>
      </c>
      <c r="J31" s="313">
        <v>0</v>
      </c>
      <c r="K31" s="417"/>
      <c r="L31" s="417"/>
      <c r="M31" s="313"/>
      <c r="N31" s="313"/>
      <c r="O31" s="311"/>
      <c r="P31" s="229"/>
      <c r="Q31" s="312">
        <v>1</v>
      </c>
      <c r="R31" s="312">
        <v>2</v>
      </c>
      <c r="S31" s="313">
        <v>0</v>
      </c>
      <c r="T31" s="229"/>
      <c r="U31" s="229">
        <v>250</v>
      </c>
      <c r="V31" s="368">
        <v>7</v>
      </c>
      <c r="W31" s="229">
        <v>30</v>
      </c>
      <c r="X31" s="351">
        <f t="shared" si="22"/>
        <v>7</v>
      </c>
      <c r="Y31" s="223">
        <f t="shared" si="23"/>
        <v>0.148</v>
      </c>
      <c r="Z31" s="351">
        <f t="shared" si="24"/>
        <v>2</v>
      </c>
      <c r="AA31" s="326" t="s">
        <v>537</v>
      </c>
      <c r="AB31" s="229"/>
      <c r="AC31" s="187"/>
      <c r="AD31" s="187"/>
      <c r="AE31" s="187"/>
      <c r="AF31" s="187"/>
      <c r="AG31" s="327">
        <v>1</v>
      </c>
      <c r="AH31" s="187"/>
      <c r="AI31" s="187"/>
      <c r="AJ31" s="187"/>
      <c r="AK31" s="187"/>
      <c r="AL31" s="187"/>
      <c r="AM31" s="187"/>
      <c r="AN31" s="187"/>
      <c r="AO31" s="187"/>
      <c r="AP31" s="187"/>
      <c r="AQ31" s="187"/>
      <c r="AR31" s="187"/>
      <c r="AS31" s="187"/>
      <c r="AT31" s="187"/>
      <c r="AU31" s="311"/>
      <c r="AV31" s="229"/>
      <c r="AW31" s="187">
        <v>1</v>
      </c>
      <c r="AX31" s="327">
        <v>1</v>
      </c>
      <c r="AY31" s="187"/>
      <c r="AZ31" s="187"/>
      <c r="BA31" s="187"/>
      <c r="BB31" s="187"/>
      <c r="BC31" s="187"/>
      <c r="BD31" s="187"/>
      <c r="BE31" s="311"/>
      <c r="BF31" s="229"/>
      <c r="BG31" s="187"/>
      <c r="BH31" s="187"/>
      <c r="BI31" s="187"/>
      <c r="BJ31" s="187"/>
      <c r="BK31" s="187"/>
      <c r="BL31" s="327">
        <v>1</v>
      </c>
      <c r="BM31" s="187"/>
      <c r="BN31" s="187"/>
      <c r="BO31" s="187"/>
      <c r="BP31" s="187"/>
      <c r="BQ31" s="187"/>
      <c r="BR31" s="187"/>
      <c r="BS31" s="369">
        <v>0</v>
      </c>
      <c r="BT31" s="311"/>
      <c r="BU31" s="229"/>
      <c r="BV31" s="342">
        <v>1</v>
      </c>
      <c r="BW31" s="370" t="s">
        <v>538</v>
      </c>
      <c r="BX31" s="328" t="s">
        <v>539</v>
      </c>
      <c r="BY31" s="311"/>
      <c r="BZ31" s="229"/>
      <c r="CA31" s="369">
        <v>0</v>
      </c>
      <c r="CB31" s="343"/>
      <c r="CC31" s="229"/>
      <c r="CD31" s="187"/>
      <c r="CE31" s="354">
        <v>1</v>
      </c>
      <c r="CF31" s="225"/>
      <c r="CG31" s="311"/>
      <c r="CH31" s="229"/>
      <c r="CI31" s="342">
        <v>1</v>
      </c>
      <c r="CJ31" s="371">
        <v>1</v>
      </c>
      <c r="CK31" s="311"/>
      <c r="CL31" s="342">
        <v>1</v>
      </c>
      <c r="CM31" s="191">
        <v>0</v>
      </c>
      <c r="CN31" s="342">
        <v>1</v>
      </c>
      <c r="CO31" s="371">
        <v>0.8</v>
      </c>
      <c r="CP31" s="311"/>
      <c r="CQ31" s="371">
        <v>1</v>
      </c>
      <c r="CR31" s="342">
        <v>1</v>
      </c>
      <c r="CS31" s="371">
        <v>0.5</v>
      </c>
      <c r="CT31" s="342">
        <v>0.5</v>
      </c>
      <c r="CU31" s="371">
        <v>1</v>
      </c>
      <c r="CV31" s="342">
        <v>1</v>
      </c>
      <c r="CW31" s="311"/>
      <c r="CX31" s="187"/>
      <c r="CY31" s="372">
        <v>1</v>
      </c>
      <c r="CZ31" s="348"/>
      <c r="DA31" s="229"/>
      <c r="DB31" s="229"/>
      <c r="DC31" s="358">
        <v>1</v>
      </c>
      <c r="DD31" s="187"/>
      <c r="DE31" s="414"/>
      <c r="DF31" s="348"/>
      <c r="DG31" s="229"/>
      <c r="DH31" s="361"/>
      <c r="DI31" s="361"/>
      <c r="DJ31" s="361"/>
      <c r="DK31" s="364">
        <v>1</v>
      </c>
      <c r="DL31" s="361"/>
      <c r="DM31" s="363">
        <v>1</v>
      </c>
      <c r="DN31" s="361"/>
      <c r="DO31" s="361"/>
      <c r="DP31" s="361"/>
      <c r="DQ31" s="361"/>
      <c r="DR31" s="361"/>
      <c r="DS31" s="364">
        <v>1</v>
      </c>
      <c r="DT31" s="361"/>
      <c r="DU31" s="361"/>
      <c r="DV31" s="365">
        <v>1</v>
      </c>
      <c r="DW31" s="361"/>
      <c r="DX31" s="361"/>
      <c r="DY31" s="361"/>
      <c r="DZ31" s="361"/>
      <c r="EA31" s="361"/>
      <c r="EB31" s="361"/>
      <c r="EC31" s="361"/>
      <c r="ED31" s="361"/>
      <c r="EE31" s="361"/>
      <c r="EF31" s="361"/>
      <c r="EG31" s="361"/>
      <c r="EH31" s="361"/>
      <c r="EI31" s="361"/>
      <c r="EJ31" s="361"/>
      <c r="EK31" s="365">
        <v>1</v>
      </c>
      <c r="EL31" s="361"/>
      <c r="EM31" s="361"/>
      <c r="EN31" s="361"/>
      <c r="EO31" s="373">
        <f t="shared" si="25"/>
        <v>5</v>
      </c>
      <c r="EP31" s="343"/>
      <c r="EQ31" s="255"/>
      <c r="ER31" s="229"/>
      <c r="ET31" s="265"/>
      <c r="EV31" s="229"/>
      <c r="EW31" s="403">
        <f t="shared" si="84"/>
      </c>
      <c r="EX31" s="403">
        <f t="shared" si="26"/>
      </c>
      <c r="EY31" s="403">
        <f t="shared" si="27"/>
      </c>
      <c r="EZ31" s="403">
        <f t="shared" si="28"/>
      </c>
      <c r="FA31" s="403">
        <f t="shared" si="29"/>
        <v>30</v>
      </c>
      <c r="FB31" s="403">
        <f t="shared" si="30"/>
      </c>
      <c r="FC31" s="403">
        <f t="shared" si="31"/>
      </c>
      <c r="FD31" s="403">
        <f t="shared" si="32"/>
      </c>
      <c r="FE31" s="403">
        <f t="shared" si="33"/>
      </c>
      <c r="FF31" s="403">
        <f t="shared" si="34"/>
      </c>
      <c r="FG31" s="403">
        <f t="shared" si="35"/>
      </c>
      <c r="FH31" s="403">
        <f t="shared" si="36"/>
      </c>
      <c r="FI31" s="403">
        <f t="shared" si="37"/>
      </c>
      <c r="FJ31" s="403">
        <f t="shared" si="38"/>
      </c>
      <c r="FK31" s="403">
        <f t="shared" si="39"/>
      </c>
      <c r="FL31" s="403">
        <f t="shared" si="40"/>
      </c>
      <c r="FM31" s="403">
        <f t="shared" si="41"/>
      </c>
      <c r="FN31" s="403">
        <f t="shared" si="42"/>
      </c>
      <c r="FO31" s="403">
        <f t="shared" si="43"/>
      </c>
      <c r="FP31" s="403">
        <f t="shared" si="44"/>
      </c>
      <c r="FQ31" s="403">
        <f t="shared" si="45"/>
        <v>30</v>
      </c>
      <c r="FR31" s="403">
        <f t="shared" si="46"/>
        <v>30</v>
      </c>
      <c r="FS31" s="403">
        <f t="shared" si="47"/>
      </c>
      <c r="FT31" s="403">
        <f t="shared" si="48"/>
      </c>
      <c r="FU31" s="403">
        <f t="shared" si="49"/>
      </c>
      <c r="FV31" s="403">
        <f t="shared" si="50"/>
      </c>
      <c r="FW31" s="403">
        <f t="shared" si="51"/>
      </c>
      <c r="FX31" s="403">
        <f t="shared" si="52"/>
      </c>
      <c r="FY31" s="403">
        <f t="shared" si="53"/>
      </c>
      <c r="FZ31" s="403">
        <f t="shared" si="54"/>
      </c>
      <c r="GA31" s="403">
        <f t="shared" si="55"/>
      </c>
      <c r="GB31" s="403">
        <f t="shared" si="56"/>
      </c>
      <c r="GC31" s="403">
        <f t="shared" si="57"/>
      </c>
      <c r="GD31" s="403">
        <f t="shared" si="58"/>
      </c>
      <c r="GE31" s="403">
        <f t="shared" si="59"/>
      </c>
      <c r="GF31" s="403">
        <f t="shared" si="60"/>
        <v>30</v>
      </c>
      <c r="GG31" s="403">
        <f t="shared" si="61"/>
      </c>
      <c r="GH31" s="403">
        <f t="shared" si="62"/>
      </c>
      <c r="GI31" s="403">
        <f t="shared" si="63"/>
      </c>
      <c r="GJ31" s="403">
        <f t="shared" si="64"/>
      </c>
      <c r="GK31" s="403">
        <f t="shared" si="65"/>
      </c>
      <c r="GL31" s="403">
        <f t="shared" si="66"/>
      </c>
      <c r="GM31" s="403">
        <f t="shared" si="67"/>
        <v>0</v>
      </c>
      <c r="GN31" s="403">
        <f t="shared" si="68"/>
      </c>
      <c r="GO31" s="403">
        <f t="shared" si="69"/>
      </c>
      <c r="GP31" s="403">
        <f t="shared" si="70"/>
        <v>30</v>
      </c>
      <c r="GQ31" s="403" t="e">
        <f t="shared" si="71"/>
        <v>#VALUE!</v>
      </c>
      <c r="GR31" s="403" t="e">
        <f t="shared" si="72"/>
        <v>#VALUE!</v>
      </c>
      <c r="GS31" s="403">
        <f t="shared" si="73"/>
      </c>
      <c r="GT31" s="403">
        <f t="shared" si="74"/>
      </c>
      <c r="GU31" s="403">
        <f t="shared" si="75"/>
        <v>0</v>
      </c>
      <c r="GV31" s="403">
        <f t="shared" si="76"/>
      </c>
      <c r="GW31" s="403">
        <f t="shared" si="77"/>
      </c>
      <c r="GX31" s="403">
        <f t="shared" si="78"/>
      </c>
      <c r="GY31" s="403">
        <f t="shared" si="79"/>
        <v>30</v>
      </c>
      <c r="GZ31" s="403">
        <f t="shared" si="80"/>
      </c>
      <c r="HA31" s="403">
        <f t="shared" si="81"/>
      </c>
      <c r="HB31" s="403">
        <f t="shared" si="82"/>
      </c>
      <c r="HC31" s="403">
        <f t="shared" si="83"/>
        <v>30</v>
      </c>
    </row>
    <row r="32" spans="2:211" ht="12.75">
      <c r="B32" s="450">
        <v>2013</v>
      </c>
      <c r="D32" s="325" t="s">
        <v>15</v>
      </c>
      <c r="E32" s="260" t="s">
        <v>266</v>
      </c>
      <c r="F32" s="229"/>
      <c r="G32" s="322">
        <v>1</v>
      </c>
      <c r="H32" s="322">
        <v>2</v>
      </c>
      <c r="I32" s="324">
        <v>1</v>
      </c>
      <c r="J32" s="417">
        <v>0</v>
      </c>
      <c r="K32" s="417"/>
      <c r="L32" s="313"/>
      <c r="M32" s="313"/>
      <c r="N32" s="313"/>
      <c r="O32" s="311"/>
      <c r="P32" s="229"/>
      <c r="Q32" s="312">
        <v>1</v>
      </c>
      <c r="R32" s="312">
        <v>2</v>
      </c>
      <c r="S32" s="313">
        <v>0</v>
      </c>
      <c r="T32" s="229"/>
      <c r="U32" s="314">
        <v>269</v>
      </c>
      <c r="V32" s="368">
        <v>8</v>
      </c>
      <c r="W32" s="314">
        <v>8</v>
      </c>
      <c r="X32" s="351">
        <f t="shared" si="22"/>
        <v>17</v>
      </c>
      <c r="Y32" s="223">
        <f t="shared" si="23"/>
        <v>0.05947955390334572</v>
      </c>
      <c r="Z32" s="351">
        <f t="shared" si="24"/>
        <v>8</v>
      </c>
      <c r="AA32" s="255"/>
      <c r="AB32" s="229"/>
      <c r="AC32" s="187"/>
      <c r="AD32" s="187"/>
      <c r="AE32" s="187"/>
      <c r="AF32" s="187"/>
      <c r="AG32" s="187"/>
      <c r="AH32" s="187"/>
      <c r="AI32" s="187"/>
      <c r="AJ32" s="187"/>
      <c r="AK32" s="187"/>
      <c r="AL32" s="328">
        <v>1</v>
      </c>
      <c r="AM32" s="187"/>
      <c r="AN32" s="187"/>
      <c r="AO32" s="187"/>
      <c r="AP32" s="187"/>
      <c r="AQ32" s="187"/>
      <c r="AR32" s="187"/>
      <c r="AS32" s="187"/>
      <c r="AT32" s="187"/>
      <c r="AU32" s="311"/>
      <c r="AV32" s="229"/>
      <c r="AW32" s="187">
        <v>1</v>
      </c>
      <c r="AX32" s="187"/>
      <c r="AY32" s="187"/>
      <c r="AZ32" s="187"/>
      <c r="BA32" s="187"/>
      <c r="BB32" s="187"/>
      <c r="BC32" s="187"/>
      <c r="BD32" s="187"/>
      <c r="BE32" s="311"/>
      <c r="BF32" s="229"/>
      <c r="BG32" s="187"/>
      <c r="BH32" s="187"/>
      <c r="BI32" s="187"/>
      <c r="BJ32" s="187"/>
      <c r="BK32" s="187"/>
      <c r="BL32" s="187"/>
      <c r="BM32" s="187"/>
      <c r="BN32" s="187"/>
      <c r="BO32" s="187"/>
      <c r="BP32" s="187"/>
      <c r="BQ32" s="187"/>
      <c r="BR32" s="187"/>
      <c r="BS32" s="187"/>
      <c r="BT32" s="311"/>
      <c r="BU32" s="229"/>
      <c r="BV32" s="187"/>
      <c r="BW32" s="343"/>
      <c r="BX32" s="187"/>
      <c r="BY32" s="311"/>
      <c r="BZ32" s="229"/>
      <c r="CA32" s="187"/>
      <c r="CB32" s="343"/>
      <c r="CC32" s="229"/>
      <c r="CD32" s="187"/>
      <c r="CE32" s="187"/>
      <c r="CF32" s="225"/>
      <c r="CG32" s="311"/>
      <c r="CH32" s="229"/>
      <c r="CI32" s="187"/>
      <c r="CJ32" s="187"/>
      <c r="CK32" s="311"/>
      <c r="CL32" s="187"/>
      <c r="CM32" s="187"/>
      <c r="CN32" s="187"/>
      <c r="CO32" s="187"/>
      <c r="CP32" s="311"/>
      <c r="CQ32" s="187"/>
      <c r="CR32" s="187"/>
      <c r="CS32" s="187"/>
      <c r="CT32" s="187"/>
      <c r="CU32" s="187"/>
      <c r="CV32" s="187"/>
      <c r="CW32" s="311"/>
      <c r="CX32" s="187"/>
      <c r="CY32" s="187"/>
      <c r="CZ32" s="348"/>
      <c r="DA32" s="229"/>
      <c r="DB32" s="229"/>
      <c r="DC32" s="187"/>
      <c r="DD32" s="187"/>
      <c r="DE32" s="414"/>
      <c r="DF32" s="348"/>
      <c r="DG32" s="229"/>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361"/>
      <c r="EJ32" s="361"/>
      <c r="EK32" s="361"/>
      <c r="EL32" s="361"/>
      <c r="EM32" s="361"/>
      <c r="EN32" s="361"/>
      <c r="EO32" s="373">
        <f t="shared" si="25"/>
      </c>
      <c r="EP32" s="343"/>
      <c r="EQ32" s="255"/>
      <c r="ER32" s="229"/>
      <c r="ET32" s="265"/>
      <c r="EV32" s="229"/>
      <c r="EW32" s="403">
        <f t="shared" si="84"/>
      </c>
      <c r="EX32" s="403">
        <f t="shared" si="26"/>
      </c>
      <c r="EY32" s="403">
        <f t="shared" si="27"/>
      </c>
      <c r="EZ32" s="403">
        <f t="shared" si="28"/>
      </c>
      <c r="FA32" s="403">
        <f t="shared" si="29"/>
      </c>
      <c r="FB32" s="403">
        <f t="shared" si="30"/>
      </c>
      <c r="FC32" s="403">
        <f t="shared" si="31"/>
      </c>
      <c r="FD32" s="403">
        <f t="shared" si="32"/>
      </c>
      <c r="FE32" s="403">
        <f t="shared" si="33"/>
      </c>
      <c r="FF32" s="403">
        <f t="shared" si="34"/>
        <v>8</v>
      </c>
      <c r="FG32" s="403">
        <f t="shared" si="35"/>
      </c>
      <c r="FH32" s="403">
        <f t="shared" si="36"/>
      </c>
      <c r="FI32" s="403">
        <f t="shared" si="37"/>
      </c>
      <c r="FJ32" s="403">
        <f t="shared" si="38"/>
      </c>
      <c r="FK32" s="403">
        <f t="shared" si="39"/>
      </c>
      <c r="FL32" s="403">
        <f t="shared" si="40"/>
      </c>
      <c r="FM32" s="403">
        <f t="shared" si="41"/>
      </c>
      <c r="FN32" s="403">
        <f t="shared" si="42"/>
      </c>
      <c r="FO32" s="403">
        <f t="shared" si="43"/>
      </c>
      <c r="FP32" s="403">
        <f t="shared" si="44"/>
      </c>
      <c r="FQ32" s="403">
        <f t="shared" si="45"/>
        <v>8</v>
      </c>
      <c r="FR32" s="403">
        <f t="shared" si="46"/>
      </c>
      <c r="FS32" s="403">
        <f t="shared" si="47"/>
      </c>
      <c r="FT32" s="403">
        <f t="shared" si="48"/>
      </c>
      <c r="FU32" s="403">
        <f t="shared" si="49"/>
      </c>
      <c r="FV32" s="403">
        <f t="shared" si="50"/>
      </c>
      <c r="FW32" s="403">
        <f t="shared" si="51"/>
      </c>
      <c r="FX32" s="403">
        <f t="shared" si="52"/>
      </c>
      <c r="FY32" s="403">
        <f t="shared" si="53"/>
      </c>
      <c r="FZ32" s="403">
        <f t="shared" si="54"/>
      </c>
      <c r="GA32" s="403">
        <f t="shared" si="55"/>
      </c>
      <c r="GB32" s="403">
        <f t="shared" si="56"/>
      </c>
      <c r="GC32" s="403">
        <f t="shared" si="57"/>
      </c>
      <c r="GD32" s="403">
        <f t="shared" si="58"/>
      </c>
      <c r="GE32" s="403">
        <f t="shared" si="59"/>
      </c>
      <c r="GF32" s="403">
        <f t="shared" si="60"/>
      </c>
      <c r="GG32" s="403">
        <f t="shared" si="61"/>
      </c>
      <c r="GH32" s="403">
        <f t="shared" si="62"/>
      </c>
      <c r="GI32" s="403">
        <f t="shared" si="63"/>
      </c>
      <c r="GJ32" s="403">
        <f t="shared" si="64"/>
      </c>
      <c r="GK32" s="403">
        <f t="shared" si="65"/>
      </c>
      <c r="GL32" s="403">
        <f t="shared" si="66"/>
      </c>
      <c r="GM32" s="403">
        <f t="shared" si="67"/>
      </c>
      <c r="GN32" s="403">
        <f t="shared" si="68"/>
      </c>
      <c r="GO32" s="403">
        <f t="shared" si="69"/>
      </c>
      <c r="GP32" s="403">
        <f t="shared" si="70"/>
      </c>
      <c r="GQ32" s="403">
        <f t="shared" si="71"/>
      </c>
      <c r="GR32" s="403">
        <f t="shared" si="72"/>
      </c>
      <c r="GS32" s="403">
        <f t="shared" si="73"/>
      </c>
      <c r="GT32" s="403">
        <f t="shared" si="74"/>
      </c>
      <c r="GU32" s="403">
        <f t="shared" si="75"/>
      </c>
      <c r="GV32" s="403">
        <f t="shared" si="76"/>
      </c>
      <c r="GW32" s="403">
        <f t="shared" si="77"/>
      </c>
      <c r="GX32" s="403">
        <f t="shared" si="78"/>
      </c>
      <c r="GY32" s="403">
        <f t="shared" si="79"/>
      </c>
      <c r="GZ32" s="403">
        <f t="shared" si="80"/>
      </c>
      <c r="HA32" s="403">
        <f t="shared" si="81"/>
      </c>
      <c r="HB32" s="403">
        <f t="shared" si="82"/>
      </c>
      <c r="HC32" s="403">
        <f t="shared" si="83"/>
      </c>
    </row>
    <row r="33" spans="2:211" ht="12.75">
      <c r="B33" s="450">
        <v>2013</v>
      </c>
      <c r="D33" s="309" t="s">
        <v>102</v>
      </c>
      <c r="E33" s="260" t="s">
        <v>266</v>
      </c>
      <c r="F33" s="229"/>
      <c r="J33" s="316"/>
      <c r="K33" s="317"/>
      <c r="L33" s="317"/>
      <c r="M33" s="316"/>
      <c r="N33" s="316"/>
      <c r="O33" s="311"/>
      <c r="P33" s="229"/>
      <c r="Q33" s="312">
        <v>1</v>
      </c>
      <c r="R33" s="312">
        <v>4</v>
      </c>
      <c r="S33" s="318">
        <v>1</v>
      </c>
      <c r="T33" s="229"/>
      <c r="U33" s="314"/>
      <c r="V33" s="314"/>
      <c r="W33" s="314"/>
      <c r="X33" s="351">
        <f t="shared" si="22"/>
      </c>
      <c r="Y33" s="223">
        <f t="shared" si="23"/>
      </c>
      <c r="Z33" s="351">
        <f t="shared" si="24"/>
      </c>
      <c r="AA33" s="255"/>
      <c r="AB33" s="229"/>
      <c r="AC33" s="187"/>
      <c r="AD33" s="187"/>
      <c r="AE33" s="187"/>
      <c r="AF33" s="187"/>
      <c r="AG33" s="187"/>
      <c r="AH33" s="187"/>
      <c r="AI33" s="187"/>
      <c r="AJ33" s="187"/>
      <c r="AK33" s="187"/>
      <c r="AL33" s="187"/>
      <c r="AM33" s="187"/>
      <c r="AN33" s="187"/>
      <c r="AO33" s="187"/>
      <c r="AP33" s="187"/>
      <c r="AQ33" s="187"/>
      <c r="AR33" s="187"/>
      <c r="AS33" s="187"/>
      <c r="AT33" s="187"/>
      <c r="AU33" s="311"/>
      <c r="AV33" s="229"/>
      <c r="AW33" s="187"/>
      <c r="AX33" s="187"/>
      <c r="AY33" s="187"/>
      <c r="AZ33" s="187"/>
      <c r="BA33" s="187"/>
      <c r="BB33" s="187"/>
      <c r="BC33" s="187"/>
      <c r="BD33" s="187"/>
      <c r="BE33" s="311"/>
      <c r="BF33" s="229"/>
      <c r="BG33" s="187"/>
      <c r="BH33" s="187"/>
      <c r="BI33" s="187"/>
      <c r="BJ33" s="187"/>
      <c r="BK33" s="187"/>
      <c r="BL33" s="187"/>
      <c r="BM33" s="187"/>
      <c r="BN33" s="187"/>
      <c r="BO33" s="187"/>
      <c r="BP33" s="187"/>
      <c r="BQ33" s="187"/>
      <c r="BR33" s="187"/>
      <c r="BS33" s="187"/>
      <c r="BT33" s="311"/>
      <c r="BU33" s="229"/>
      <c r="BV33" s="187"/>
      <c r="BW33" s="343"/>
      <c r="BX33" s="187"/>
      <c r="BY33" s="311"/>
      <c r="BZ33" s="229"/>
      <c r="CA33" s="187"/>
      <c r="CB33" s="343"/>
      <c r="CC33" s="229"/>
      <c r="CD33" s="187"/>
      <c r="CE33" s="187"/>
      <c r="CF33" s="225"/>
      <c r="CG33" s="311"/>
      <c r="CH33" s="229"/>
      <c r="CI33" s="187"/>
      <c r="CJ33" s="187"/>
      <c r="CK33" s="311"/>
      <c r="CL33" s="187"/>
      <c r="CM33" s="187"/>
      <c r="CN33" s="187"/>
      <c r="CO33" s="187"/>
      <c r="CP33" s="311"/>
      <c r="CQ33" s="187"/>
      <c r="CR33" s="187"/>
      <c r="CS33" s="187"/>
      <c r="CT33" s="187"/>
      <c r="CU33" s="187"/>
      <c r="CV33" s="187"/>
      <c r="CW33" s="311"/>
      <c r="CX33" s="187"/>
      <c r="CY33" s="187"/>
      <c r="CZ33" s="348"/>
      <c r="DA33" s="229"/>
      <c r="DB33" s="229"/>
      <c r="DC33" s="187"/>
      <c r="DD33" s="187"/>
      <c r="DE33" s="414"/>
      <c r="DF33" s="348"/>
      <c r="DG33" s="229"/>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361"/>
      <c r="EJ33" s="361"/>
      <c r="EK33" s="361"/>
      <c r="EL33" s="361"/>
      <c r="EM33" s="361"/>
      <c r="EN33" s="361"/>
      <c r="EO33" s="373">
        <f t="shared" si="25"/>
      </c>
      <c r="EP33" s="343"/>
      <c r="EQ33" s="255"/>
      <c r="ER33" s="229"/>
      <c r="ET33" s="265"/>
      <c r="EV33" s="229"/>
      <c r="EW33" s="403">
        <f t="shared" si="84"/>
      </c>
      <c r="EX33" s="403">
        <f t="shared" si="26"/>
      </c>
      <c r="EY33" s="403">
        <f t="shared" si="27"/>
      </c>
      <c r="EZ33" s="403">
        <f t="shared" si="28"/>
      </c>
      <c r="FA33" s="403">
        <f t="shared" si="29"/>
      </c>
      <c r="FB33" s="403">
        <f t="shared" si="30"/>
      </c>
      <c r="FC33" s="403">
        <f t="shared" si="31"/>
      </c>
      <c r="FD33" s="403">
        <f t="shared" si="32"/>
      </c>
      <c r="FE33" s="403">
        <f t="shared" si="33"/>
      </c>
      <c r="FF33" s="403">
        <f t="shared" si="34"/>
      </c>
      <c r="FG33" s="403">
        <f t="shared" si="35"/>
      </c>
      <c r="FH33" s="403">
        <f t="shared" si="36"/>
      </c>
      <c r="FI33" s="403">
        <f t="shared" si="37"/>
      </c>
      <c r="FJ33" s="403">
        <f t="shared" si="38"/>
      </c>
      <c r="FK33" s="403">
        <f t="shared" si="39"/>
      </c>
      <c r="FL33" s="403">
        <f t="shared" si="40"/>
      </c>
      <c r="FM33" s="403">
        <f t="shared" si="41"/>
      </c>
      <c r="FN33" s="403">
        <f t="shared" si="42"/>
      </c>
      <c r="FO33" s="403">
        <f t="shared" si="43"/>
      </c>
      <c r="FP33" s="403">
        <f t="shared" si="44"/>
      </c>
      <c r="FQ33" s="403">
        <f t="shared" si="45"/>
      </c>
      <c r="FR33" s="403">
        <f t="shared" si="46"/>
      </c>
      <c r="FS33" s="403">
        <f t="shared" si="47"/>
      </c>
      <c r="FT33" s="403">
        <f t="shared" si="48"/>
      </c>
      <c r="FU33" s="403">
        <f t="shared" si="49"/>
      </c>
      <c r="FV33" s="403">
        <f t="shared" si="50"/>
      </c>
      <c r="FW33" s="403">
        <f t="shared" si="51"/>
      </c>
      <c r="FX33" s="403">
        <f t="shared" si="52"/>
      </c>
      <c r="FY33" s="403">
        <f t="shared" si="53"/>
      </c>
      <c r="FZ33" s="403">
        <f t="shared" si="54"/>
      </c>
      <c r="GA33" s="403">
        <f t="shared" si="55"/>
      </c>
      <c r="GB33" s="403">
        <f t="shared" si="56"/>
      </c>
      <c r="GC33" s="403">
        <f t="shared" si="57"/>
      </c>
      <c r="GD33" s="403">
        <f t="shared" si="58"/>
      </c>
      <c r="GE33" s="403">
        <f t="shared" si="59"/>
      </c>
      <c r="GF33" s="403">
        <f t="shared" si="60"/>
      </c>
      <c r="GG33" s="403">
        <f t="shared" si="61"/>
      </c>
      <c r="GH33" s="403">
        <f t="shared" si="62"/>
      </c>
      <c r="GI33" s="403">
        <f t="shared" si="63"/>
      </c>
      <c r="GJ33" s="403">
        <f t="shared" si="64"/>
      </c>
      <c r="GK33" s="403">
        <f t="shared" si="65"/>
      </c>
      <c r="GL33" s="403">
        <f t="shared" si="66"/>
      </c>
      <c r="GM33" s="403">
        <f t="shared" si="67"/>
      </c>
      <c r="GN33" s="403">
        <f t="shared" si="68"/>
      </c>
      <c r="GO33" s="403">
        <f t="shared" si="69"/>
      </c>
      <c r="GP33" s="403">
        <f t="shared" si="70"/>
      </c>
      <c r="GQ33" s="403">
        <f t="shared" si="71"/>
      </c>
      <c r="GR33" s="403">
        <f t="shared" si="72"/>
      </c>
      <c r="GS33" s="403">
        <f t="shared" si="73"/>
      </c>
      <c r="GT33" s="403">
        <f t="shared" si="74"/>
      </c>
      <c r="GU33" s="403">
        <f t="shared" si="75"/>
      </c>
      <c r="GV33" s="403">
        <f t="shared" si="76"/>
      </c>
      <c r="GW33" s="403">
        <f t="shared" si="77"/>
      </c>
      <c r="GX33" s="403">
        <f t="shared" si="78"/>
      </c>
      <c r="GY33" s="403">
        <f t="shared" si="79"/>
      </c>
      <c r="GZ33" s="403">
        <f t="shared" si="80"/>
      </c>
      <c r="HA33" s="403">
        <f t="shared" si="81"/>
      </c>
      <c r="HB33" s="403">
        <f t="shared" si="82"/>
      </c>
      <c r="HC33" s="403">
        <f t="shared" si="83"/>
      </c>
    </row>
    <row r="34" spans="2:211" ht="75">
      <c r="B34" s="450">
        <v>2013</v>
      </c>
      <c r="D34" s="325" t="s">
        <v>17</v>
      </c>
      <c r="E34" s="260" t="s">
        <v>266</v>
      </c>
      <c r="F34" s="229"/>
      <c r="G34" s="322">
        <v>1</v>
      </c>
      <c r="H34" s="322">
        <v>4</v>
      </c>
      <c r="I34" s="324">
        <v>1</v>
      </c>
      <c r="J34" s="318">
        <v>2</v>
      </c>
      <c r="K34" s="323" t="s">
        <v>689</v>
      </c>
      <c r="L34" s="422" t="s">
        <v>690</v>
      </c>
      <c r="M34" s="318"/>
      <c r="N34" s="318">
        <v>15</v>
      </c>
      <c r="O34" s="311"/>
      <c r="P34" s="229"/>
      <c r="Q34" s="312">
        <v>1</v>
      </c>
      <c r="R34" s="320">
        <v>6</v>
      </c>
      <c r="S34" s="318">
        <v>1</v>
      </c>
      <c r="T34" s="229"/>
      <c r="U34" s="314">
        <v>1296</v>
      </c>
      <c r="V34" s="367">
        <v>16</v>
      </c>
      <c r="W34" s="314">
        <v>22</v>
      </c>
      <c r="X34" s="351">
        <f t="shared" si="22"/>
        <v>12</v>
      </c>
      <c r="Y34" s="223">
        <f t="shared" si="23"/>
        <v>0.029320987654320986</v>
      </c>
      <c r="Z34" s="351">
        <f t="shared" si="24"/>
        <v>18</v>
      </c>
      <c r="AA34" s="255"/>
      <c r="AB34" s="229"/>
      <c r="AC34" s="187"/>
      <c r="AD34" s="187"/>
      <c r="AE34" s="187"/>
      <c r="AF34" s="327">
        <v>0.01</v>
      </c>
      <c r="AG34" s="327">
        <v>0.04</v>
      </c>
      <c r="AH34" s="452">
        <v>0.95</v>
      </c>
      <c r="AI34" s="187"/>
      <c r="AJ34" s="187"/>
      <c r="AK34" s="187"/>
      <c r="AL34" s="187"/>
      <c r="AM34" s="187"/>
      <c r="AN34" s="187"/>
      <c r="AO34" s="187"/>
      <c r="AP34" s="187"/>
      <c r="AQ34" s="187"/>
      <c r="AR34" s="187"/>
      <c r="AS34" s="187"/>
      <c r="AT34" s="187"/>
      <c r="AU34" s="311"/>
      <c r="AV34" s="229"/>
      <c r="AW34" s="187">
        <v>1</v>
      </c>
      <c r="AX34" s="327">
        <v>1</v>
      </c>
      <c r="AY34" s="187"/>
      <c r="AZ34" s="187"/>
      <c r="BA34" s="187"/>
      <c r="BB34" s="187"/>
      <c r="BC34" s="187"/>
      <c r="BD34" s="187"/>
      <c r="BE34" s="311"/>
      <c r="BF34" s="229"/>
      <c r="BG34" s="187"/>
      <c r="BH34" s="187"/>
      <c r="BI34" s="327">
        <v>0.9</v>
      </c>
      <c r="BJ34" s="187"/>
      <c r="BK34" s="187"/>
      <c r="BL34" s="187"/>
      <c r="BM34" s="187"/>
      <c r="BN34" s="328">
        <v>0.05</v>
      </c>
      <c r="BO34" s="187"/>
      <c r="BP34" s="452">
        <v>0.05</v>
      </c>
      <c r="BQ34" s="187"/>
      <c r="BR34" s="187"/>
      <c r="BS34" s="369">
        <v>0</v>
      </c>
      <c r="BT34" s="311"/>
      <c r="BU34" s="229"/>
      <c r="BV34" s="342">
        <v>1</v>
      </c>
      <c r="BW34" s="416" t="s">
        <v>691</v>
      </c>
      <c r="BX34" s="187"/>
      <c r="BY34" s="311"/>
      <c r="BZ34" s="229"/>
      <c r="CA34" s="342">
        <v>0.05</v>
      </c>
      <c r="CB34" s="416" t="s">
        <v>692</v>
      </c>
      <c r="CC34" s="421" t="s">
        <v>693</v>
      </c>
      <c r="CD34" s="420">
        <v>1</v>
      </c>
      <c r="CE34" s="187"/>
      <c r="CF34" s="470" t="s">
        <v>695</v>
      </c>
      <c r="CG34" s="326" t="s">
        <v>696</v>
      </c>
      <c r="CH34" s="229"/>
      <c r="CI34" s="342">
        <v>1</v>
      </c>
      <c r="CJ34" s="191">
        <v>0</v>
      </c>
      <c r="CK34" s="311"/>
      <c r="CL34" s="342">
        <v>1</v>
      </c>
      <c r="CM34" s="371">
        <v>1</v>
      </c>
      <c r="CN34" s="191">
        <v>0</v>
      </c>
      <c r="CO34" s="191">
        <v>0</v>
      </c>
      <c r="CP34" s="311"/>
      <c r="CQ34" s="191">
        <v>0</v>
      </c>
      <c r="CR34" s="191">
        <v>0</v>
      </c>
      <c r="CS34" s="371">
        <v>0.9</v>
      </c>
      <c r="CT34" s="191">
        <v>0</v>
      </c>
      <c r="CU34" s="191">
        <v>0</v>
      </c>
      <c r="CV34" s="342">
        <v>0.2</v>
      </c>
      <c r="CW34" s="255" t="s">
        <v>697</v>
      </c>
      <c r="CX34" s="187"/>
      <c r="CY34" s="372">
        <v>1</v>
      </c>
      <c r="CZ34" s="348"/>
      <c r="DA34" s="229"/>
      <c r="DB34" s="229"/>
      <c r="DC34" s="358">
        <v>1</v>
      </c>
      <c r="DD34" s="451"/>
      <c r="DE34" s="343" t="s">
        <v>698</v>
      </c>
      <c r="DF34" s="348" t="s">
        <v>700</v>
      </c>
      <c r="DG34" s="229"/>
      <c r="DH34" s="363">
        <v>1</v>
      </c>
      <c r="DI34" s="361"/>
      <c r="DJ34" s="363">
        <v>1</v>
      </c>
      <c r="DK34" s="361"/>
      <c r="DL34" s="361"/>
      <c r="DM34" s="363">
        <v>1</v>
      </c>
      <c r="DN34" s="361"/>
      <c r="DO34" s="361"/>
      <c r="DP34" s="364">
        <v>1</v>
      </c>
      <c r="DQ34" s="361"/>
      <c r="DR34" s="361"/>
      <c r="DS34" s="364">
        <v>1</v>
      </c>
      <c r="DT34" s="361"/>
      <c r="DU34" s="364">
        <v>1</v>
      </c>
      <c r="DV34" s="365">
        <v>1</v>
      </c>
      <c r="DW34" s="361"/>
      <c r="DX34" s="361"/>
      <c r="DY34" s="361"/>
      <c r="DZ34" s="361"/>
      <c r="EA34" s="361"/>
      <c r="EB34" s="363">
        <v>1</v>
      </c>
      <c r="EC34" s="364">
        <v>1</v>
      </c>
      <c r="ED34" s="361"/>
      <c r="EE34" s="361"/>
      <c r="EF34" s="361"/>
      <c r="EG34" s="361"/>
      <c r="EH34" s="361"/>
      <c r="EI34" s="363">
        <v>1</v>
      </c>
      <c r="EJ34" s="361"/>
      <c r="EK34" s="361"/>
      <c r="EL34" s="361"/>
      <c r="EM34" s="363">
        <v>1</v>
      </c>
      <c r="EN34" s="361"/>
      <c r="EO34" s="373">
        <f t="shared" si="25"/>
        <v>11</v>
      </c>
      <c r="EP34" s="453" t="s">
        <v>699</v>
      </c>
      <c r="EQ34" s="255"/>
      <c r="ER34" s="229"/>
      <c r="ET34" s="265"/>
      <c r="EV34" s="229"/>
      <c r="EW34" s="403">
        <f t="shared" si="84"/>
      </c>
      <c r="EX34" s="403">
        <f t="shared" si="26"/>
      </c>
      <c r="EY34" s="403">
        <f t="shared" si="27"/>
      </c>
      <c r="EZ34" s="403">
        <f t="shared" si="28"/>
        <v>0.22</v>
      </c>
      <c r="FA34" s="403">
        <f t="shared" si="29"/>
        <v>0.88</v>
      </c>
      <c r="FB34" s="403">
        <f t="shared" si="30"/>
        <v>20.9</v>
      </c>
      <c r="FC34" s="403">
        <f t="shared" si="31"/>
      </c>
      <c r="FD34" s="403">
        <f t="shared" si="32"/>
      </c>
      <c r="FE34" s="403">
        <f t="shared" si="33"/>
      </c>
      <c r="FF34" s="403">
        <f t="shared" si="34"/>
      </c>
      <c r="FG34" s="403">
        <f t="shared" si="35"/>
      </c>
      <c r="FH34" s="403">
        <f t="shared" si="36"/>
      </c>
      <c r="FI34" s="403">
        <f t="shared" si="37"/>
      </c>
      <c r="FJ34" s="403">
        <f t="shared" si="38"/>
      </c>
      <c r="FK34" s="403">
        <f t="shared" si="39"/>
      </c>
      <c r="FL34" s="403">
        <f t="shared" si="40"/>
      </c>
      <c r="FM34" s="403">
        <f t="shared" si="41"/>
      </c>
      <c r="FN34" s="403">
        <f t="shared" si="42"/>
      </c>
      <c r="FO34" s="403">
        <f t="shared" si="43"/>
      </c>
      <c r="FP34" s="403">
        <f t="shared" si="44"/>
      </c>
      <c r="FQ34" s="403">
        <f t="shared" si="45"/>
        <v>22</v>
      </c>
      <c r="FR34" s="403">
        <f t="shared" si="46"/>
        <v>22</v>
      </c>
      <c r="FS34" s="403">
        <f t="shared" si="47"/>
      </c>
      <c r="FT34" s="403">
        <f t="shared" si="48"/>
      </c>
      <c r="FU34" s="403">
        <f t="shared" si="49"/>
      </c>
      <c r="FV34" s="403">
        <f t="shared" si="50"/>
      </c>
      <c r="FW34" s="403">
        <f t="shared" si="51"/>
      </c>
      <c r="FX34" s="403">
        <f t="shared" si="52"/>
      </c>
      <c r="FY34" s="403">
        <f t="shared" si="53"/>
      </c>
      <c r="FZ34" s="403">
        <f t="shared" si="54"/>
      </c>
      <c r="GA34" s="403">
        <f t="shared" si="55"/>
      </c>
      <c r="GB34" s="403">
        <f t="shared" si="56"/>
      </c>
      <c r="GC34" s="403">
        <f t="shared" si="57"/>
        <v>19.8</v>
      </c>
      <c r="GD34" s="403">
        <f t="shared" si="58"/>
      </c>
      <c r="GE34" s="403">
        <f t="shared" si="59"/>
      </c>
      <c r="GF34" s="403">
        <f t="shared" si="60"/>
      </c>
      <c r="GG34" s="403">
        <f t="shared" si="61"/>
      </c>
      <c r="GH34" s="403">
        <f t="shared" si="62"/>
        <v>1.1</v>
      </c>
      <c r="GI34" s="403">
        <f t="shared" si="63"/>
      </c>
      <c r="GJ34" s="403">
        <f t="shared" si="64"/>
        <v>1.1</v>
      </c>
      <c r="GK34" s="403">
        <f t="shared" si="65"/>
      </c>
      <c r="GL34" s="403">
        <f t="shared" si="66"/>
      </c>
      <c r="GM34" s="403">
        <f t="shared" si="67"/>
        <v>0</v>
      </c>
      <c r="GN34" s="403">
        <f t="shared" si="68"/>
      </c>
      <c r="GO34" s="403">
        <f t="shared" si="69"/>
      </c>
      <c r="GP34" s="403">
        <f t="shared" si="70"/>
        <v>22</v>
      </c>
      <c r="GQ34" s="403" t="e">
        <f t="shared" si="71"/>
        <v>#VALUE!</v>
      </c>
      <c r="GR34" s="403">
        <f t="shared" si="72"/>
      </c>
      <c r="GS34" s="403">
        <f t="shared" si="73"/>
      </c>
      <c r="GT34" s="403">
        <f t="shared" si="74"/>
      </c>
      <c r="GU34" s="403">
        <f t="shared" si="75"/>
        <v>1.1</v>
      </c>
      <c r="GV34" s="403" t="e">
        <f t="shared" si="76"/>
        <v>#VALUE!</v>
      </c>
      <c r="GW34" s="403" t="e">
        <f t="shared" si="77"/>
        <v>#VALUE!</v>
      </c>
      <c r="GX34" s="403">
        <f t="shared" si="78"/>
        <v>22</v>
      </c>
      <c r="GY34" s="403">
        <f t="shared" si="79"/>
      </c>
      <c r="GZ34" s="403" t="e">
        <f t="shared" si="80"/>
        <v>#VALUE!</v>
      </c>
      <c r="HA34" s="403" t="e">
        <f t="shared" si="81"/>
        <v>#VALUE!</v>
      </c>
      <c r="HB34" s="403">
        <f t="shared" si="82"/>
      </c>
      <c r="HC34" s="403">
        <f t="shared" si="83"/>
        <v>22</v>
      </c>
    </row>
    <row r="35" spans="2:211" ht="16.5">
      <c r="B35" s="450">
        <v>2013</v>
      </c>
      <c r="D35" s="325" t="s">
        <v>230</v>
      </c>
      <c r="E35" s="260" t="s">
        <v>266</v>
      </c>
      <c r="F35" s="229"/>
      <c r="G35" s="322">
        <v>1</v>
      </c>
      <c r="H35" s="322">
        <v>2</v>
      </c>
      <c r="I35" s="324">
        <v>1</v>
      </c>
      <c r="J35" s="313">
        <v>0</v>
      </c>
      <c r="K35" s="417"/>
      <c r="L35" s="417"/>
      <c r="M35" s="313"/>
      <c r="N35" s="313"/>
      <c r="O35" s="311"/>
      <c r="P35" s="229"/>
      <c r="Q35" s="312">
        <v>1</v>
      </c>
      <c r="R35" s="320">
        <v>2</v>
      </c>
      <c r="S35" s="313">
        <v>0</v>
      </c>
      <c r="T35" s="229"/>
      <c r="U35" s="314">
        <v>360</v>
      </c>
      <c r="V35" s="368">
        <v>18</v>
      </c>
      <c r="W35" s="314">
        <v>0</v>
      </c>
      <c r="X35" s="351">
        <f t="shared" si="22"/>
      </c>
      <c r="Y35" s="223">
        <f t="shared" si="23"/>
        <v>0.05</v>
      </c>
      <c r="Z35" s="351">
        <f t="shared" si="24"/>
        <v>14</v>
      </c>
      <c r="AA35" s="326" t="s">
        <v>688</v>
      </c>
      <c r="AB35" s="229"/>
      <c r="AC35" s="187"/>
      <c r="AD35" s="187"/>
      <c r="AE35" s="187"/>
      <c r="AF35" s="187"/>
      <c r="AG35" s="187"/>
      <c r="AH35" s="187"/>
      <c r="AI35" s="187"/>
      <c r="AJ35" s="187"/>
      <c r="AK35" s="187"/>
      <c r="AL35" s="187"/>
      <c r="AM35" s="187"/>
      <c r="AN35" s="187"/>
      <c r="AO35" s="187"/>
      <c r="AP35" s="187"/>
      <c r="AQ35" s="187"/>
      <c r="AR35" s="187"/>
      <c r="AS35" s="187"/>
      <c r="AT35" s="187"/>
      <c r="AU35" s="311"/>
      <c r="AV35" s="229"/>
      <c r="AW35" s="187">
        <v>0</v>
      </c>
      <c r="AX35" s="187"/>
      <c r="AY35" s="187"/>
      <c r="AZ35" s="187"/>
      <c r="BA35" s="187"/>
      <c r="BB35" s="187"/>
      <c r="BC35" s="187"/>
      <c r="BD35" s="187"/>
      <c r="BE35" s="311"/>
      <c r="BF35" s="229"/>
      <c r="BG35" s="187"/>
      <c r="BH35" s="187"/>
      <c r="BI35" s="187"/>
      <c r="BJ35" s="187"/>
      <c r="BK35" s="187"/>
      <c r="BL35" s="187"/>
      <c r="BM35" s="187"/>
      <c r="BN35" s="187"/>
      <c r="BO35" s="187"/>
      <c r="BP35" s="187"/>
      <c r="BQ35" s="187"/>
      <c r="BR35" s="187"/>
      <c r="BS35" s="369">
        <v>0</v>
      </c>
      <c r="BT35" s="311"/>
      <c r="BU35" s="229"/>
      <c r="BV35" s="369">
        <v>0</v>
      </c>
      <c r="BW35" s="343"/>
      <c r="BX35" s="187"/>
      <c r="BY35" s="311"/>
      <c r="BZ35" s="229"/>
      <c r="CA35" s="369">
        <v>0</v>
      </c>
      <c r="CB35" s="343"/>
      <c r="CC35" s="229"/>
      <c r="CD35" s="187"/>
      <c r="CE35" s="354">
        <v>1</v>
      </c>
      <c r="CF35" s="225"/>
      <c r="CG35" s="311"/>
      <c r="CH35" s="229"/>
      <c r="CI35" s="187"/>
      <c r="CJ35" s="187"/>
      <c r="CK35" s="311"/>
      <c r="CL35" s="187"/>
      <c r="CM35" s="187"/>
      <c r="CN35" s="187"/>
      <c r="CO35" s="187"/>
      <c r="CP35" s="311"/>
      <c r="CQ35" s="187"/>
      <c r="CR35" s="187"/>
      <c r="CS35" s="187"/>
      <c r="CT35" s="187"/>
      <c r="CU35" s="187"/>
      <c r="CV35" s="187"/>
      <c r="CW35" s="311"/>
      <c r="CX35" s="187"/>
      <c r="CY35" s="187"/>
      <c r="CZ35" s="348"/>
      <c r="DA35" s="229"/>
      <c r="DB35" s="229"/>
      <c r="DC35" s="187"/>
      <c r="DD35" s="187"/>
      <c r="DE35" s="414"/>
      <c r="DF35" s="348"/>
      <c r="DG35" s="229"/>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361"/>
      <c r="EJ35" s="361"/>
      <c r="EK35" s="361"/>
      <c r="EL35" s="361"/>
      <c r="EM35" s="361"/>
      <c r="EN35" s="361"/>
      <c r="EO35" s="373">
        <f t="shared" si="25"/>
      </c>
      <c r="EP35" s="343"/>
      <c r="EQ35" s="255"/>
      <c r="ER35" s="229"/>
      <c r="ET35" s="265"/>
      <c r="EV35" s="229"/>
      <c r="EW35" s="403">
        <f t="shared" si="84"/>
      </c>
      <c r="EX35" s="403">
        <f t="shared" si="26"/>
      </c>
      <c r="EY35" s="403">
        <f t="shared" si="27"/>
      </c>
      <c r="EZ35" s="403">
        <f t="shared" si="28"/>
      </c>
      <c r="FA35" s="403">
        <f t="shared" si="29"/>
      </c>
      <c r="FB35" s="403">
        <f t="shared" si="30"/>
      </c>
      <c r="FC35" s="403">
        <f t="shared" si="31"/>
      </c>
      <c r="FD35" s="403">
        <f t="shared" si="32"/>
      </c>
      <c r="FE35" s="403">
        <f t="shared" si="33"/>
      </c>
      <c r="FF35" s="403">
        <f t="shared" si="34"/>
      </c>
      <c r="FG35" s="403">
        <f t="shared" si="35"/>
      </c>
      <c r="FH35" s="403">
        <f t="shared" si="36"/>
      </c>
      <c r="FI35" s="403">
        <f t="shared" si="37"/>
      </c>
      <c r="FJ35" s="403">
        <f t="shared" si="38"/>
      </c>
      <c r="FK35" s="403">
        <f t="shared" si="39"/>
      </c>
      <c r="FL35" s="403">
        <f t="shared" si="40"/>
      </c>
      <c r="FM35" s="403">
        <f t="shared" si="41"/>
      </c>
      <c r="FN35" s="403">
        <f t="shared" si="42"/>
      </c>
      <c r="FO35" s="403">
        <f t="shared" si="43"/>
      </c>
      <c r="FP35" s="403">
        <f t="shared" si="44"/>
      </c>
      <c r="FQ35" s="403">
        <f t="shared" si="45"/>
        <v>0</v>
      </c>
      <c r="FR35" s="403">
        <f t="shared" si="46"/>
      </c>
      <c r="FS35" s="403">
        <f t="shared" si="47"/>
      </c>
      <c r="FT35" s="403">
        <f t="shared" si="48"/>
      </c>
      <c r="FU35" s="403">
        <f t="shared" si="49"/>
      </c>
      <c r="FV35" s="403">
        <f t="shared" si="50"/>
      </c>
      <c r="FW35" s="403">
        <f t="shared" si="51"/>
      </c>
      <c r="FX35" s="403">
        <f t="shared" si="52"/>
      </c>
      <c r="FY35" s="403">
        <f t="shared" si="53"/>
      </c>
      <c r="FZ35" s="403">
        <f t="shared" si="54"/>
      </c>
      <c r="GA35" s="403">
        <f t="shared" si="55"/>
      </c>
      <c r="GB35" s="403">
        <f t="shared" si="56"/>
      </c>
      <c r="GC35" s="403">
        <f t="shared" si="57"/>
      </c>
      <c r="GD35" s="403">
        <f t="shared" si="58"/>
      </c>
      <c r="GE35" s="403">
        <f t="shared" si="59"/>
      </c>
      <c r="GF35" s="403">
        <f t="shared" si="60"/>
      </c>
      <c r="GG35" s="403">
        <f t="shared" si="61"/>
      </c>
      <c r="GH35" s="403">
        <f t="shared" si="62"/>
      </c>
      <c r="GI35" s="403">
        <f t="shared" si="63"/>
      </c>
      <c r="GJ35" s="403">
        <f t="shared" si="64"/>
      </c>
      <c r="GK35" s="403">
        <f t="shared" si="65"/>
      </c>
      <c r="GL35" s="403">
        <f t="shared" si="66"/>
      </c>
      <c r="GM35" s="403">
        <f t="shared" si="67"/>
        <v>0</v>
      </c>
      <c r="GN35" s="403">
        <f t="shared" si="68"/>
      </c>
      <c r="GO35" s="403">
        <f t="shared" si="69"/>
      </c>
      <c r="GP35" s="403">
        <f t="shared" si="70"/>
        <v>0</v>
      </c>
      <c r="GQ35" s="403">
        <f t="shared" si="71"/>
      </c>
      <c r="GR35" s="403">
        <f t="shared" si="72"/>
      </c>
      <c r="GS35" s="403">
        <f t="shared" si="73"/>
      </c>
      <c r="GT35" s="403">
        <f t="shared" si="74"/>
      </c>
      <c r="GU35" s="403">
        <f t="shared" si="75"/>
        <v>0</v>
      </c>
      <c r="GV35" s="403">
        <f t="shared" si="76"/>
      </c>
      <c r="GW35" s="403">
        <f t="shared" si="77"/>
      </c>
      <c r="GX35" s="403">
        <f t="shared" si="78"/>
      </c>
      <c r="GY35" s="403">
        <f t="shared" si="79"/>
        <v>0</v>
      </c>
      <c r="GZ35" s="403">
        <f t="shared" si="80"/>
      </c>
      <c r="HA35" s="403">
        <f t="shared" si="81"/>
      </c>
      <c r="HB35" s="403">
        <f t="shared" si="82"/>
      </c>
      <c r="HC35" s="403">
        <f t="shared" si="83"/>
      </c>
    </row>
    <row r="36" spans="2:211" ht="12.75">
      <c r="B36" s="450">
        <v>2013</v>
      </c>
      <c r="D36" s="329" t="s">
        <v>20</v>
      </c>
      <c r="E36" s="261" t="s">
        <v>371</v>
      </c>
      <c r="F36" s="228"/>
      <c r="J36" s="310"/>
      <c r="K36" s="237"/>
      <c r="L36" s="237"/>
      <c r="M36" s="310"/>
      <c r="N36" s="310"/>
      <c r="O36" s="315"/>
      <c r="P36" s="228"/>
      <c r="Q36" s="312">
        <v>1</v>
      </c>
      <c r="R36" s="320">
        <v>2</v>
      </c>
      <c r="S36" s="313">
        <v>0</v>
      </c>
      <c r="T36" s="228"/>
      <c r="U36" s="314"/>
      <c r="V36" s="314"/>
      <c r="W36" s="314"/>
      <c r="X36" s="351">
        <f t="shared" si="22"/>
      </c>
      <c r="Y36" s="223">
        <f t="shared" si="23"/>
      </c>
      <c r="Z36" s="351">
        <f t="shared" si="24"/>
      </c>
      <c r="AA36" s="255"/>
      <c r="AB36" s="228"/>
      <c r="AC36" s="237"/>
      <c r="AD36" s="237"/>
      <c r="AE36" s="237"/>
      <c r="AF36" s="237"/>
      <c r="AG36" s="237"/>
      <c r="AH36" s="237"/>
      <c r="AI36" s="237"/>
      <c r="AJ36" s="237"/>
      <c r="AK36" s="237"/>
      <c r="AL36" s="187"/>
      <c r="AM36" s="187"/>
      <c r="AN36" s="187"/>
      <c r="AO36" s="237"/>
      <c r="AP36" s="237"/>
      <c r="AQ36" s="187"/>
      <c r="AR36" s="187"/>
      <c r="AS36" s="187"/>
      <c r="AT36" s="187"/>
      <c r="AU36" s="311"/>
      <c r="AV36" s="228"/>
      <c r="AW36" s="237"/>
      <c r="AX36" s="237"/>
      <c r="AY36" s="237"/>
      <c r="AZ36" s="237"/>
      <c r="BA36" s="237"/>
      <c r="BB36" s="187"/>
      <c r="BC36" s="187"/>
      <c r="BD36" s="187"/>
      <c r="BE36" s="311"/>
      <c r="BF36" s="228"/>
      <c r="BG36" s="237"/>
      <c r="BH36" s="187"/>
      <c r="BI36" s="237"/>
      <c r="BJ36" s="237"/>
      <c r="BK36" s="237"/>
      <c r="BL36" s="237"/>
      <c r="BM36" s="187"/>
      <c r="BN36" s="237"/>
      <c r="BO36" s="187"/>
      <c r="BP36" s="237"/>
      <c r="BQ36" s="187"/>
      <c r="BR36" s="187"/>
      <c r="BS36" s="187"/>
      <c r="BT36" s="311"/>
      <c r="BU36" s="228"/>
      <c r="BV36" s="187"/>
      <c r="BW36" s="343"/>
      <c r="BX36" s="187"/>
      <c r="BY36" s="311"/>
      <c r="BZ36" s="228"/>
      <c r="CA36" s="187"/>
      <c r="CB36" s="343"/>
      <c r="CC36" s="229"/>
      <c r="CD36" s="237"/>
      <c r="CE36" s="237"/>
      <c r="CF36" s="236"/>
      <c r="CG36" s="311"/>
      <c r="CH36" s="228"/>
      <c r="CI36" s="237"/>
      <c r="CJ36" s="237"/>
      <c r="CK36" s="311"/>
      <c r="CL36" s="237"/>
      <c r="CM36" s="237"/>
      <c r="CN36" s="237"/>
      <c r="CO36" s="237"/>
      <c r="CP36" s="311"/>
      <c r="CQ36" s="237"/>
      <c r="CR36" s="237"/>
      <c r="CS36" s="237"/>
      <c r="CT36" s="237"/>
      <c r="CU36" s="237"/>
      <c r="CV36" s="237"/>
      <c r="CW36" s="311"/>
      <c r="CX36" s="237"/>
      <c r="CY36" s="237"/>
      <c r="CZ36" s="348"/>
      <c r="DA36" s="228"/>
      <c r="DB36" s="228"/>
      <c r="DC36" s="187"/>
      <c r="DD36" s="237"/>
      <c r="DE36" s="414"/>
      <c r="DF36" s="348"/>
      <c r="DG36" s="228"/>
      <c r="DH36" s="362"/>
      <c r="DI36" s="362"/>
      <c r="DJ36" s="362"/>
      <c r="DK36" s="362"/>
      <c r="DL36" s="362"/>
      <c r="DM36" s="362"/>
      <c r="DN36" s="362"/>
      <c r="DO36" s="362"/>
      <c r="DP36" s="362"/>
      <c r="DQ36" s="362"/>
      <c r="DR36" s="361"/>
      <c r="DS36" s="361"/>
      <c r="DT36" s="361"/>
      <c r="DU36" s="362"/>
      <c r="DV36" s="362"/>
      <c r="DW36" s="362"/>
      <c r="DX36" s="362"/>
      <c r="DY36" s="362"/>
      <c r="DZ36" s="362"/>
      <c r="EA36" s="362"/>
      <c r="EB36" s="362"/>
      <c r="EC36" s="362"/>
      <c r="ED36" s="362"/>
      <c r="EE36" s="362"/>
      <c r="EF36" s="362"/>
      <c r="EG36" s="362"/>
      <c r="EH36" s="362"/>
      <c r="EI36" s="362"/>
      <c r="EJ36" s="362"/>
      <c r="EK36" s="362"/>
      <c r="EL36" s="361"/>
      <c r="EM36" s="361"/>
      <c r="EN36" s="361"/>
      <c r="EO36" s="373">
        <f t="shared" si="25"/>
      </c>
      <c r="EP36" s="343"/>
      <c r="EQ36" s="255"/>
      <c r="ER36" s="228"/>
      <c r="ET36" s="265"/>
      <c r="EV36" s="228"/>
      <c r="EW36" s="403">
        <f t="shared" si="84"/>
      </c>
      <c r="EX36" s="403">
        <f t="shared" si="26"/>
      </c>
      <c r="EY36" s="403">
        <f t="shared" si="27"/>
      </c>
      <c r="EZ36" s="403">
        <f t="shared" si="28"/>
      </c>
      <c r="FA36" s="403">
        <f t="shared" si="29"/>
      </c>
      <c r="FB36" s="403">
        <f t="shared" si="30"/>
      </c>
      <c r="FC36" s="403">
        <f t="shared" si="31"/>
      </c>
      <c r="FD36" s="403">
        <f t="shared" si="32"/>
      </c>
      <c r="FE36" s="403">
        <f t="shared" si="33"/>
      </c>
      <c r="FF36" s="403">
        <f t="shared" si="34"/>
      </c>
      <c r="FG36" s="403">
        <f t="shared" si="35"/>
      </c>
      <c r="FH36" s="403">
        <f t="shared" si="36"/>
      </c>
      <c r="FI36" s="403">
        <f t="shared" si="37"/>
      </c>
      <c r="FJ36" s="403">
        <f t="shared" si="38"/>
      </c>
      <c r="FK36" s="403">
        <f t="shared" si="39"/>
      </c>
      <c r="FL36" s="403">
        <f t="shared" si="40"/>
      </c>
      <c r="FM36" s="403">
        <f t="shared" si="41"/>
      </c>
      <c r="FN36" s="403">
        <f t="shared" si="42"/>
      </c>
      <c r="FO36" s="403">
        <f t="shared" si="43"/>
      </c>
      <c r="FP36" s="403">
        <f t="shared" si="44"/>
      </c>
      <c r="FQ36" s="403">
        <f t="shared" si="45"/>
      </c>
      <c r="FR36" s="403">
        <f t="shared" si="46"/>
      </c>
      <c r="FS36" s="403">
        <f t="shared" si="47"/>
      </c>
      <c r="FT36" s="403">
        <f t="shared" si="48"/>
      </c>
      <c r="FU36" s="403">
        <f t="shared" si="49"/>
      </c>
      <c r="FV36" s="403">
        <f t="shared" si="50"/>
      </c>
      <c r="FW36" s="403">
        <f t="shared" si="51"/>
      </c>
      <c r="FX36" s="403">
        <f t="shared" si="52"/>
      </c>
      <c r="FY36" s="403">
        <f t="shared" si="53"/>
      </c>
      <c r="FZ36" s="403">
        <f t="shared" si="54"/>
      </c>
      <c r="GA36" s="403">
        <f t="shared" si="55"/>
      </c>
      <c r="GB36" s="403">
        <f t="shared" si="56"/>
      </c>
      <c r="GC36" s="403">
        <f t="shared" si="57"/>
      </c>
      <c r="GD36" s="403">
        <f t="shared" si="58"/>
      </c>
      <c r="GE36" s="403">
        <f t="shared" si="59"/>
      </c>
      <c r="GF36" s="403">
        <f t="shared" si="60"/>
      </c>
      <c r="GG36" s="403">
        <f t="shared" si="61"/>
      </c>
      <c r="GH36" s="403">
        <f t="shared" si="62"/>
      </c>
      <c r="GI36" s="403">
        <f t="shared" si="63"/>
      </c>
      <c r="GJ36" s="403">
        <f t="shared" si="64"/>
      </c>
      <c r="GK36" s="403">
        <f t="shared" si="65"/>
      </c>
      <c r="GL36" s="403">
        <f t="shared" si="66"/>
      </c>
      <c r="GM36" s="403">
        <f t="shared" si="67"/>
      </c>
      <c r="GN36" s="403">
        <f t="shared" si="68"/>
      </c>
      <c r="GO36" s="403">
        <f t="shared" si="69"/>
      </c>
      <c r="GP36" s="403">
        <f t="shared" si="70"/>
      </c>
      <c r="GQ36" s="403">
        <f t="shared" si="71"/>
      </c>
      <c r="GR36" s="403">
        <f t="shared" si="72"/>
      </c>
      <c r="GS36" s="403">
        <f t="shared" si="73"/>
      </c>
      <c r="GT36" s="403">
        <f t="shared" si="74"/>
      </c>
      <c r="GU36" s="403">
        <f t="shared" si="75"/>
      </c>
      <c r="GV36" s="403">
        <f t="shared" si="76"/>
      </c>
      <c r="GW36" s="403">
        <f t="shared" si="77"/>
      </c>
      <c r="GX36" s="403">
        <f t="shared" si="78"/>
      </c>
      <c r="GY36" s="403">
        <f t="shared" si="79"/>
      </c>
      <c r="GZ36" s="403">
        <f t="shared" si="80"/>
      </c>
      <c r="HA36" s="403">
        <f t="shared" si="81"/>
      </c>
      <c r="HB36" s="403">
        <f t="shared" si="82"/>
      </c>
      <c r="HC36" s="403">
        <f t="shared" si="83"/>
      </c>
    </row>
    <row r="37" spans="2:211" ht="12.75">
      <c r="B37" s="450">
        <v>2013</v>
      </c>
      <c r="D37" s="329" t="s">
        <v>140</v>
      </c>
      <c r="E37" s="261" t="s">
        <v>371</v>
      </c>
      <c r="F37" s="228"/>
      <c r="J37" s="310"/>
      <c r="K37" s="237"/>
      <c r="L37" s="237"/>
      <c r="M37" s="310"/>
      <c r="N37" s="310"/>
      <c r="O37" s="315"/>
      <c r="P37" s="228"/>
      <c r="Q37" s="312">
        <v>1</v>
      </c>
      <c r="R37" s="312">
        <v>3</v>
      </c>
      <c r="S37" s="313">
        <v>0</v>
      </c>
      <c r="T37" s="228"/>
      <c r="U37" s="314"/>
      <c r="V37" s="314"/>
      <c r="W37" s="314"/>
      <c r="X37" s="351">
        <f t="shared" si="22"/>
      </c>
      <c r="Y37" s="223">
        <f t="shared" si="23"/>
      </c>
      <c r="Z37" s="351">
        <f t="shared" si="24"/>
      </c>
      <c r="AA37" s="255"/>
      <c r="AB37" s="228"/>
      <c r="AC37" s="237"/>
      <c r="AD37" s="237"/>
      <c r="AE37" s="237"/>
      <c r="AF37" s="237"/>
      <c r="AG37" s="237"/>
      <c r="AH37" s="237"/>
      <c r="AI37" s="237"/>
      <c r="AJ37" s="237"/>
      <c r="AK37" s="187"/>
      <c r="AL37" s="187"/>
      <c r="AM37" s="187"/>
      <c r="AN37" s="187"/>
      <c r="AO37" s="237"/>
      <c r="AP37" s="187"/>
      <c r="AQ37" s="187"/>
      <c r="AR37" s="187"/>
      <c r="AS37" s="187"/>
      <c r="AT37" s="187"/>
      <c r="AU37" s="311"/>
      <c r="AV37" s="228"/>
      <c r="AW37" s="237"/>
      <c r="AX37" s="237"/>
      <c r="AY37" s="237"/>
      <c r="AZ37" s="237"/>
      <c r="BA37" s="187"/>
      <c r="BB37" s="187"/>
      <c r="BC37" s="187"/>
      <c r="BD37" s="187"/>
      <c r="BE37" s="311"/>
      <c r="BF37" s="228"/>
      <c r="BG37" s="237"/>
      <c r="BH37" s="187"/>
      <c r="BI37" s="237"/>
      <c r="BJ37" s="237"/>
      <c r="BK37" s="237"/>
      <c r="BL37" s="187"/>
      <c r="BM37" s="187"/>
      <c r="BN37" s="187"/>
      <c r="BO37" s="187"/>
      <c r="BP37" s="187"/>
      <c r="BQ37" s="187"/>
      <c r="BR37" s="187"/>
      <c r="BS37" s="187"/>
      <c r="BT37" s="311"/>
      <c r="BU37" s="228"/>
      <c r="BV37" s="187"/>
      <c r="BW37" s="343"/>
      <c r="BX37" s="187"/>
      <c r="BY37" s="311"/>
      <c r="BZ37" s="228"/>
      <c r="CA37" s="187"/>
      <c r="CB37" s="343"/>
      <c r="CC37" s="229"/>
      <c r="CD37" s="237"/>
      <c r="CE37" s="237"/>
      <c r="CF37" s="236"/>
      <c r="CG37" s="311"/>
      <c r="CH37" s="228"/>
      <c r="CI37" s="237"/>
      <c r="CJ37" s="237"/>
      <c r="CK37" s="311"/>
      <c r="CL37" s="237"/>
      <c r="CM37" s="237"/>
      <c r="CN37" s="237"/>
      <c r="CO37" s="237"/>
      <c r="CP37" s="311"/>
      <c r="CQ37" s="237"/>
      <c r="CR37" s="237"/>
      <c r="CS37" s="237"/>
      <c r="CT37" s="237"/>
      <c r="CU37" s="237"/>
      <c r="CV37" s="237"/>
      <c r="CW37" s="311"/>
      <c r="CX37" s="237"/>
      <c r="CY37" s="237"/>
      <c r="CZ37" s="348"/>
      <c r="DA37" s="228"/>
      <c r="DB37" s="228"/>
      <c r="DC37" s="187"/>
      <c r="DD37" s="237"/>
      <c r="DE37" s="414"/>
      <c r="DF37" s="348"/>
      <c r="DG37" s="228"/>
      <c r="DH37" s="362"/>
      <c r="DI37" s="362"/>
      <c r="DJ37" s="362"/>
      <c r="DK37" s="362"/>
      <c r="DL37" s="362"/>
      <c r="DM37" s="362"/>
      <c r="DN37" s="362"/>
      <c r="DO37" s="362"/>
      <c r="DP37" s="361"/>
      <c r="DQ37" s="361"/>
      <c r="DR37" s="361"/>
      <c r="DS37" s="361"/>
      <c r="DT37" s="361"/>
      <c r="DU37" s="362"/>
      <c r="DV37" s="361"/>
      <c r="DW37" s="362"/>
      <c r="DX37" s="362"/>
      <c r="DY37" s="362"/>
      <c r="DZ37" s="361"/>
      <c r="EA37" s="361"/>
      <c r="EB37" s="362"/>
      <c r="EC37" s="362"/>
      <c r="ED37" s="362"/>
      <c r="EE37" s="361"/>
      <c r="EF37" s="361"/>
      <c r="EG37" s="362"/>
      <c r="EH37" s="362"/>
      <c r="EI37" s="362"/>
      <c r="EJ37" s="361"/>
      <c r="EK37" s="361"/>
      <c r="EL37" s="361"/>
      <c r="EM37" s="361"/>
      <c r="EN37" s="361"/>
      <c r="EO37" s="373">
        <f t="shared" si="25"/>
      </c>
      <c r="EP37" s="343"/>
      <c r="EQ37" s="255"/>
      <c r="ER37" s="228"/>
      <c r="ET37" s="265"/>
      <c r="EV37" s="228"/>
      <c r="EW37" s="403">
        <f t="shared" si="84"/>
      </c>
      <c r="EX37" s="403">
        <f t="shared" si="26"/>
      </c>
      <c r="EY37" s="403">
        <f t="shared" si="27"/>
      </c>
      <c r="EZ37" s="403">
        <f t="shared" si="28"/>
      </c>
      <c r="FA37" s="403">
        <f t="shared" si="29"/>
      </c>
      <c r="FB37" s="403">
        <f t="shared" si="30"/>
      </c>
      <c r="FC37" s="403">
        <f t="shared" si="31"/>
      </c>
      <c r="FD37" s="403">
        <f t="shared" si="32"/>
      </c>
      <c r="FE37" s="403">
        <f t="shared" si="33"/>
      </c>
      <c r="FF37" s="403">
        <f t="shared" si="34"/>
      </c>
      <c r="FG37" s="403">
        <f t="shared" si="35"/>
      </c>
      <c r="FH37" s="403">
        <f t="shared" si="36"/>
      </c>
      <c r="FI37" s="403">
        <f t="shared" si="37"/>
      </c>
      <c r="FJ37" s="403">
        <f t="shared" si="38"/>
      </c>
      <c r="FK37" s="403">
        <f t="shared" si="39"/>
      </c>
      <c r="FL37" s="403">
        <f t="shared" si="40"/>
      </c>
      <c r="FM37" s="403">
        <f t="shared" si="41"/>
      </c>
      <c r="FN37" s="403">
        <f t="shared" si="42"/>
      </c>
      <c r="FO37" s="403">
        <f t="shared" si="43"/>
      </c>
      <c r="FP37" s="403">
        <f t="shared" si="44"/>
      </c>
      <c r="FQ37" s="403">
        <f t="shared" si="45"/>
      </c>
      <c r="FR37" s="403">
        <f t="shared" si="46"/>
      </c>
      <c r="FS37" s="403">
        <f t="shared" si="47"/>
      </c>
      <c r="FT37" s="403">
        <f t="shared" si="48"/>
      </c>
      <c r="FU37" s="403">
        <f t="shared" si="49"/>
      </c>
      <c r="FV37" s="403">
        <f t="shared" si="50"/>
      </c>
      <c r="FW37" s="403">
        <f t="shared" si="51"/>
      </c>
      <c r="FX37" s="403">
        <f t="shared" si="52"/>
      </c>
      <c r="FY37" s="403">
        <f t="shared" si="53"/>
      </c>
      <c r="FZ37" s="403">
        <f t="shared" si="54"/>
      </c>
      <c r="GA37" s="403">
        <f t="shared" si="55"/>
      </c>
      <c r="GB37" s="403">
        <f t="shared" si="56"/>
      </c>
      <c r="GC37" s="403">
        <f t="shared" si="57"/>
      </c>
      <c r="GD37" s="403">
        <f t="shared" si="58"/>
      </c>
      <c r="GE37" s="403">
        <f t="shared" si="59"/>
      </c>
      <c r="GF37" s="403">
        <f t="shared" si="60"/>
      </c>
      <c r="GG37" s="403">
        <f t="shared" si="61"/>
      </c>
      <c r="GH37" s="403">
        <f t="shared" si="62"/>
      </c>
      <c r="GI37" s="403">
        <f t="shared" si="63"/>
      </c>
      <c r="GJ37" s="403">
        <f t="shared" si="64"/>
      </c>
      <c r="GK37" s="403">
        <f t="shared" si="65"/>
      </c>
      <c r="GL37" s="403">
        <f t="shared" si="66"/>
      </c>
      <c r="GM37" s="403">
        <f t="shared" si="67"/>
      </c>
      <c r="GN37" s="403">
        <f t="shared" si="68"/>
      </c>
      <c r="GO37" s="403">
        <f t="shared" si="69"/>
      </c>
      <c r="GP37" s="403">
        <f t="shared" si="70"/>
      </c>
      <c r="GQ37" s="403">
        <f t="shared" si="71"/>
      </c>
      <c r="GR37" s="403">
        <f t="shared" si="72"/>
      </c>
      <c r="GS37" s="403">
        <f t="shared" si="73"/>
      </c>
      <c r="GT37" s="403">
        <f t="shared" si="74"/>
      </c>
      <c r="GU37" s="403">
        <f t="shared" si="75"/>
      </c>
      <c r="GV37" s="403">
        <f t="shared" si="76"/>
      </c>
      <c r="GW37" s="403">
        <f t="shared" si="77"/>
      </c>
      <c r="GX37" s="403">
        <f t="shared" si="78"/>
      </c>
      <c r="GY37" s="403">
        <f t="shared" si="79"/>
      </c>
      <c r="GZ37" s="403">
        <f t="shared" si="80"/>
      </c>
      <c r="HA37" s="403">
        <f t="shared" si="81"/>
      </c>
      <c r="HB37" s="403">
        <f t="shared" si="82"/>
      </c>
      <c r="HC37" s="403">
        <f t="shared" si="83"/>
      </c>
    </row>
    <row r="38" spans="2:211" ht="33">
      <c r="B38" s="450">
        <v>2013</v>
      </c>
      <c r="D38" s="404" t="s">
        <v>23</v>
      </c>
      <c r="E38" s="261" t="s">
        <v>371</v>
      </c>
      <c r="F38" s="229"/>
      <c r="G38" s="322">
        <v>1</v>
      </c>
      <c r="H38" s="322">
        <v>3</v>
      </c>
      <c r="I38" s="324">
        <v>1</v>
      </c>
      <c r="J38" s="318">
        <v>1</v>
      </c>
      <c r="K38" s="323" t="s">
        <v>24</v>
      </c>
      <c r="L38" s="323" t="s">
        <v>560</v>
      </c>
      <c r="M38" s="318"/>
      <c r="N38" s="318">
        <v>15</v>
      </c>
      <c r="O38" s="229" t="s">
        <v>561</v>
      </c>
      <c r="P38" s="229"/>
      <c r="Q38" s="312">
        <v>1</v>
      </c>
      <c r="R38" s="320">
        <v>2</v>
      </c>
      <c r="S38" s="313">
        <v>0</v>
      </c>
      <c r="T38" s="229"/>
      <c r="U38" s="229">
        <v>289</v>
      </c>
      <c r="V38" s="368">
        <v>1</v>
      </c>
      <c r="W38" s="229">
        <v>6</v>
      </c>
      <c r="X38" s="351">
        <f t="shared" si="22"/>
        <v>19</v>
      </c>
      <c r="Y38" s="223">
        <f t="shared" si="23"/>
        <v>0.02422145328719723</v>
      </c>
      <c r="Z38" s="351">
        <f t="shared" si="24"/>
        <v>20</v>
      </c>
      <c r="AA38" s="326" t="s">
        <v>562</v>
      </c>
      <c r="AB38" s="229"/>
      <c r="AC38" s="187"/>
      <c r="AD38" s="187"/>
      <c r="AE38" s="187"/>
      <c r="AF38" s="187"/>
      <c r="AG38" s="187"/>
      <c r="AH38" s="187"/>
      <c r="AI38" s="187"/>
      <c r="AJ38" s="187"/>
      <c r="AK38" s="187"/>
      <c r="AL38" s="187"/>
      <c r="AM38" s="187"/>
      <c r="AN38" s="491">
        <v>1</v>
      </c>
      <c r="AO38" s="187"/>
      <c r="AP38" s="187"/>
      <c r="AQ38" s="187"/>
      <c r="AR38" s="187"/>
      <c r="AS38" s="187"/>
      <c r="AT38" s="187"/>
      <c r="AU38" s="326" t="s">
        <v>563</v>
      </c>
      <c r="AV38" s="229"/>
      <c r="AW38" s="187">
        <v>1</v>
      </c>
      <c r="AX38" s="187"/>
      <c r="AY38" s="187"/>
      <c r="AZ38" s="328">
        <v>1</v>
      </c>
      <c r="BA38" s="187"/>
      <c r="BB38" s="187"/>
      <c r="BC38" s="187"/>
      <c r="BD38" s="187"/>
      <c r="BE38" s="311"/>
      <c r="BF38" s="229"/>
      <c r="BG38" s="342">
        <v>0.68</v>
      </c>
      <c r="BH38" s="187"/>
      <c r="BI38" s="327">
        <v>0.32</v>
      </c>
      <c r="BJ38" s="187"/>
      <c r="BK38" s="187"/>
      <c r="BL38" s="187"/>
      <c r="BM38" s="187"/>
      <c r="BN38" s="187"/>
      <c r="BO38" s="187"/>
      <c r="BP38" s="187"/>
      <c r="BQ38" s="187"/>
      <c r="BR38" s="187"/>
      <c r="BS38" s="369">
        <v>0</v>
      </c>
      <c r="BT38" s="229" t="s">
        <v>564</v>
      </c>
      <c r="BU38" s="229"/>
      <c r="BV38" s="369">
        <v>0</v>
      </c>
      <c r="BW38" s="343"/>
      <c r="BX38" s="187"/>
      <c r="BY38" s="311"/>
      <c r="BZ38" s="229"/>
      <c r="CA38" s="413">
        <v>0.75</v>
      </c>
      <c r="CB38" s="416" t="s">
        <v>568</v>
      </c>
      <c r="CC38" s="229"/>
      <c r="CD38" s="187"/>
      <c r="CE38" s="354">
        <v>1</v>
      </c>
      <c r="CF38" s="225"/>
      <c r="CG38" s="326" t="s">
        <v>569</v>
      </c>
      <c r="CH38" s="229"/>
      <c r="CI38" s="342">
        <v>1</v>
      </c>
      <c r="CJ38" s="371">
        <v>1</v>
      </c>
      <c r="CK38" s="311"/>
      <c r="CL38" s="342">
        <v>1</v>
      </c>
      <c r="CM38" s="371">
        <v>1</v>
      </c>
      <c r="CN38" s="342">
        <v>1</v>
      </c>
      <c r="CO38" s="371">
        <v>1</v>
      </c>
      <c r="CP38" s="311"/>
      <c r="CQ38" s="371">
        <v>1</v>
      </c>
      <c r="CR38" s="342">
        <v>1</v>
      </c>
      <c r="CS38" s="371">
        <v>1</v>
      </c>
      <c r="CT38" s="342">
        <v>0.25</v>
      </c>
      <c r="CU38" s="371">
        <v>1</v>
      </c>
      <c r="CV38" s="342">
        <v>1</v>
      </c>
      <c r="CW38" s="326" t="s">
        <v>571</v>
      </c>
      <c r="CX38" s="358">
        <v>1</v>
      </c>
      <c r="CY38" s="187"/>
      <c r="CZ38" s="326" t="s">
        <v>572</v>
      </c>
      <c r="DA38" s="229"/>
      <c r="DB38" s="229"/>
      <c r="DC38" s="358">
        <v>1</v>
      </c>
      <c r="DD38" s="187"/>
      <c r="DE38" s="343" t="s">
        <v>573</v>
      </c>
      <c r="DF38" s="348" t="s">
        <v>250</v>
      </c>
      <c r="DG38" s="229"/>
      <c r="DH38" s="363">
        <v>1</v>
      </c>
      <c r="DI38" s="364">
        <v>1</v>
      </c>
      <c r="DJ38" s="361"/>
      <c r="DK38" s="364">
        <v>1</v>
      </c>
      <c r="DL38" s="361"/>
      <c r="DM38" s="363">
        <v>1</v>
      </c>
      <c r="DN38" s="361"/>
      <c r="DO38" s="361"/>
      <c r="DP38" s="364">
        <v>1</v>
      </c>
      <c r="DQ38" s="361"/>
      <c r="DR38" s="363">
        <v>1</v>
      </c>
      <c r="DS38" s="364">
        <v>1</v>
      </c>
      <c r="DT38" s="361"/>
      <c r="DU38" s="361"/>
      <c r="DV38" s="365">
        <v>1</v>
      </c>
      <c r="DW38" s="361"/>
      <c r="DX38" s="361"/>
      <c r="DY38" s="361"/>
      <c r="DZ38" s="361"/>
      <c r="EA38" s="361"/>
      <c r="EB38" s="361"/>
      <c r="EC38" s="361"/>
      <c r="ED38" s="361"/>
      <c r="EE38" s="361"/>
      <c r="EF38" s="361"/>
      <c r="EG38" s="361"/>
      <c r="EH38" s="361"/>
      <c r="EI38" s="361"/>
      <c r="EJ38" s="364">
        <v>1</v>
      </c>
      <c r="EK38" s="365">
        <v>1</v>
      </c>
      <c r="EL38" s="361"/>
      <c r="EM38" s="361"/>
      <c r="EN38" s="361"/>
      <c r="EO38" s="373">
        <f t="shared" si="25"/>
        <v>10</v>
      </c>
      <c r="EP38" s="343"/>
      <c r="EQ38" s="255"/>
      <c r="ER38" s="229"/>
      <c r="ET38" s="265"/>
      <c r="EV38" s="229"/>
      <c r="EW38" s="403">
        <f t="shared" si="84"/>
      </c>
      <c r="EX38" s="403">
        <f t="shared" si="26"/>
      </c>
      <c r="EY38" s="403">
        <f t="shared" si="27"/>
      </c>
      <c r="EZ38" s="403">
        <f t="shared" si="28"/>
      </c>
      <c r="FA38" s="403">
        <f t="shared" si="29"/>
      </c>
      <c r="FB38" s="403">
        <f t="shared" si="30"/>
      </c>
      <c r="FC38" s="403">
        <f t="shared" si="31"/>
      </c>
      <c r="FD38" s="403">
        <f t="shared" si="32"/>
      </c>
      <c r="FE38" s="403">
        <f t="shared" si="33"/>
      </c>
      <c r="FF38" s="403">
        <f t="shared" si="34"/>
      </c>
      <c r="FG38" s="403">
        <f t="shared" si="35"/>
      </c>
      <c r="FH38" s="403">
        <f t="shared" si="36"/>
        <v>6</v>
      </c>
      <c r="FI38" s="403">
        <f t="shared" si="37"/>
      </c>
      <c r="FJ38" s="403">
        <f t="shared" si="38"/>
      </c>
      <c r="FK38" s="403">
        <f t="shared" si="39"/>
      </c>
      <c r="FL38" s="403">
        <f t="shared" si="40"/>
      </c>
      <c r="FM38" s="403">
        <f t="shared" si="41"/>
      </c>
      <c r="FN38" s="403">
        <f t="shared" si="42"/>
      </c>
      <c r="FO38" s="403" t="e">
        <f t="shared" si="43"/>
        <v>#VALUE!</v>
      </c>
      <c r="FP38" s="403">
        <f t="shared" si="44"/>
      </c>
      <c r="FQ38" s="403">
        <f t="shared" si="45"/>
        <v>6</v>
      </c>
      <c r="FR38" s="403">
        <f t="shared" si="46"/>
      </c>
      <c r="FS38" s="403">
        <f t="shared" si="47"/>
      </c>
      <c r="FT38" s="403">
        <f t="shared" si="48"/>
        <v>6</v>
      </c>
      <c r="FU38" s="403">
        <f t="shared" si="49"/>
      </c>
      <c r="FV38" s="403">
        <f t="shared" si="50"/>
      </c>
      <c r="FW38" s="403">
        <f t="shared" si="51"/>
      </c>
      <c r="FX38" s="403">
        <f t="shared" si="52"/>
      </c>
      <c r="FY38" s="403">
        <f t="shared" si="53"/>
      </c>
      <c r="FZ38" s="403">
        <f t="shared" si="54"/>
      </c>
      <c r="GA38" s="403">
        <f t="shared" si="55"/>
        <v>4.08</v>
      </c>
      <c r="GB38" s="403">
        <f t="shared" si="56"/>
      </c>
      <c r="GC38" s="403">
        <f t="shared" si="57"/>
        <v>1.92</v>
      </c>
      <c r="GD38" s="403">
        <f t="shared" si="58"/>
      </c>
      <c r="GE38" s="403">
        <f t="shared" si="59"/>
      </c>
      <c r="GF38" s="403">
        <f t="shared" si="60"/>
      </c>
      <c r="GG38" s="403">
        <f t="shared" si="61"/>
      </c>
      <c r="GH38" s="403">
        <f t="shared" si="62"/>
      </c>
      <c r="GI38" s="403">
        <f t="shared" si="63"/>
      </c>
      <c r="GJ38" s="403">
        <f t="shared" si="64"/>
      </c>
      <c r="GK38" s="403">
        <f t="shared" si="65"/>
      </c>
      <c r="GL38" s="403">
        <f t="shared" si="66"/>
      </c>
      <c r="GM38" s="403">
        <f t="shared" si="67"/>
        <v>0</v>
      </c>
      <c r="GN38" s="403" t="e">
        <f t="shared" si="68"/>
        <v>#VALUE!</v>
      </c>
      <c r="GO38" s="403">
        <f t="shared" si="69"/>
      </c>
      <c r="GP38" s="403">
        <f t="shared" si="70"/>
        <v>0</v>
      </c>
      <c r="GQ38" s="403">
        <f t="shared" si="71"/>
      </c>
      <c r="GR38" s="403">
        <f t="shared" si="72"/>
      </c>
      <c r="GS38" s="403">
        <f t="shared" si="73"/>
      </c>
      <c r="GT38" s="403">
        <f t="shared" si="74"/>
      </c>
      <c r="GU38" s="403">
        <f t="shared" si="75"/>
        <v>4.5</v>
      </c>
      <c r="GV38" s="403" t="e">
        <f t="shared" si="76"/>
        <v>#VALUE!</v>
      </c>
      <c r="GW38" s="403">
        <f t="shared" si="77"/>
      </c>
      <c r="GX38" s="403">
        <f t="shared" si="78"/>
      </c>
      <c r="GY38" s="403">
        <f t="shared" si="79"/>
        <v>6</v>
      </c>
      <c r="GZ38" s="403">
        <f t="shared" si="80"/>
      </c>
      <c r="HA38" s="403" t="e">
        <f t="shared" si="81"/>
        <v>#VALUE!</v>
      </c>
      <c r="HB38" s="403">
        <f t="shared" si="82"/>
      </c>
      <c r="HC38" s="403">
        <f t="shared" si="83"/>
        <v>6</v>
      </c>
    </row>
    <row r="39" spans="2:211" ht="12.75">
      <c r="B39" s="450">
        <v>2013</v>
      </c>
      <c r="D39" s="329" t="s">
        <v>21</v>
      </c>
      <c r="E39" s="261" t="s">
        <v>371</v>
      </c>
      <c r="F39" s="228"/>
      <c r="J39" s="310"/>
      <c r="K39" s="237"/>
      <c r="L39" s="237"/>
      <c r="M39" s="310"/>
      <c r="N39" s="310"/>
      <c r="O39" s="315"/>
      <c r="P39" s="228"/>
      <c r="Q39" s="312">
        <v>1</v>
      </c>
      <c r="R39" s="313">
        <v>0</v>
      </c>
      <c r="S39" s="313">
        <v>0</v>
      </c>
      <c r="T39" s="228"/>
      <c r="U39" s="314"/>
      <c r="V39" s="314"/>
      <c r="W39" s="314"/>
      <c r="X39" s="351">
        <f t="shared" si="22"/>
      </c>
      <c r="Y39" s="223">
        <f t="shared" si="23"/>
      </c>
      <c r="Z39" s="351">
        <f t="shared" si="24"/>
      </c>
      <c r="AA39" s="255"/>
      <c r="AB39" s="228"/>
      <c r="AC39" s="187"/>
      <c r="AD39" s="187"/>
      <c r="AE39" s="187"/>
      <c r="AF39" s="187"/>
      <c r="AG39" s="187"/>
      <c r="AH39" s="187"/>
      <c r="AI39" s="187"/>
      <c r="AJ39" s="187"/>
      <c r="AK39" s="187"/>
      <c r="AL39" s="187"/>
      <c r="AM39" s="187"/>
      <c r="AN39" s="187"/>
      <c r="AO39" s="187"/>
      <c r="AP39" s="187"/>
      <c r="AQ39" s="187"/>
      <c r="AR39" s="187"/>
      <c r="AS39" s="187"/>
      <c r="AT39" s="187"/>
      <c r="AU39" s="311"/>
      <c r="AV39" s="228"/>
      <c r="AW39" s="187"/>
      <c r="AX39" s="187"/>
      <c r="AY39" s="187"/>
      <c r="AZ39" s="187"/>
      <c r="BA39" s="187"/>
      <c r="BB39" s="187"/>
      <c r="BC39" s="187"/>
      <c r="BD39" s="187"/>
      <c r="BE39" s="311"/>
      <c r="BF39" s="228"/>
      <c r="BG39" s="187"/>
      <c r="BH39" s="187"/>
      <c r="BI39" s="187"/>
      <c r="BJ39" s="187"/>
      <c r="BK39" s="187"/>
      <c r="BL39" s="187"/>
      <c r="BM39" s="187"/>
      <c r="BN39" s="187"/>
      <c r="BO39" s="187"/>
      <c r="BP39" s="187"/>
      <c r="BQ39" s="187"/>
      <c r="BR39" s="187"/>
      <c r="BS39" s="187"/>
      <c r="BT39" s="311"/>
      <c r="BU39" s="228"/>
      <c r="BV39" s="187"/>
      <c r="BW39" s="343"/>
      <c r="BX39" s="187"/>
      <c r="BY39" s="311"/>
      <c r="BZ39" s="228"/>
      <c r="CA39" s="187"/>
      <c r="CB39" s="343"/>
      <c r="CC39" s="229"/>
      <c r="CD39" s="187"/>
      <c r="CE39" s="187"/>
      <c r="CF39" s="225"/>
      <c r="CG39" s="311"/>
      <c r="CH39" s="228"/>
      <c r="CI39" s="187"/>
      <c r="CJ39" s="187"/>
      <c r="CK39" s="311"/>
      <c r="CL39" s="187"/>
      <c r="CM39" s="187"/>
      <c r="CN39" s="187"/>
      <c r="CO39" s="187"/>
      <c r="CP39" s="311"/>
      <c r="CQ39" s="187"/>
      <c r="CR39" s="187"/>
      <c r="CS39" s="187"/>
      <c r="CT39" s="187"/>
      <c r="CU39" s="187"/>
      <c r="CV39" s="187"/>
      <c r="CW39" s="311"/>
      <c r="CX39" s="187"/>
      <c r="CY39" s="187"/>
      <c r="CZ39" s="348"/>
      <c r="DA39" s="228"/>
      <c r="DB39" s="228"/>
      <c r="DC39" s="187"/>
      <c r="DD39" s="187"/>
      <c r="DE39" s="414"/>
      <c r="DF39" s="348"/>
      <c r="DG39" s="228"/>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361"/>
      <c r="EJ39" s="361"/>
      <c r="EK39" s="361"/>
      <c r="EL39" s="361"/>
      <c r="EM39" s="361"/>
      <c r="EN39" s="361"/>
      <c r="EO39" s="373">
        <f t="shared" si="25"/>
      </c>
      <c r="EP39" s="343"/>
      <c r="EQ39" s="255"/>
      <c r="ER39" s="228"/>
      <c r="ET39" s="265"/>
      <c r="EV39" s="228"/>
      <c r="EW39" s="403">
        <f t="shared" si="84"/>
      </c>
      <c r="EX39" s="403">
        <f t="shared" si="26"/>
      </c>
      <c r="EY39" s="403">
        <f t="shared" si="27"/>
      </c>
      <c r="EZ39" s="403">
        <f t="shared" si="28"/>
      </c>
      <c r="FA39" s="403">
        <f t="shared" si="29"/>
      </c>
      <c r="FB39" s="403">
        <f t="shared" si="30"/>
      </c>
      <c r="FC39" s="403">
        <f t="shared" si="31"/>
      </c>
      <c r="FD39" s="403">
        <f t="shared" si="32"/>
      </c>
      <c r="FE39" s="403">
        <f t="shared" si="33"/>
      </c>
      <c r="FF39" s="403">
        <f t="shared" si="34"/>
      </c>
      <c r="FG39" s="403">
        <f t="shared" si="35"/>
      </c>
      <c r="FH39" s="403">
        <f t="shared" si="36"/>
      </c>
      <c r="FI39" s="403">
        <f t="shared" si="37"/>
      </c>
      <c r="FJ39" s="403">
        <f t="shared" si="38"/>
      </c>
      <c r="FK39" s="403">
        <f t="shared" si="39"/>
      </c>
      <c r="FL39" s="403">
        <f t="shared" si="40"/>
      </c>
      <c r="FM39" s="403">
        <f t="shared" si="41"/>
      </c>
      <c r="FN39" s="403">
        <f t="shared" si="42"/>
      </c>
      <c r="FO39" s="403">
        <f t="shared" si="43"/>
      </c>
      <c r="FP39" s="403">
        <f t="shared" si="44"/>
      </c>
      <c r="FQ39" s="403">
        <f t="shared" si="45"/>
      </c>
      <c r="FR39" s="403">
        <f t="shared" si="46"/>
      </c>
      <c r="FS39" s="403">
        <f t="shared" si="47"/>
      </c>
      <c r="FT39" s="403">
        <f t="shared" si="48"/>
      </c>
      <c r="FU39" s="403">
        <f t="shared" si="49"/>
      </c>
      <c r="FV39" s="403">
        <f t="shared" si="50"/>
      </c>
      <c r="FW39" s="403">
        <f t="shared" si="51"/>
      </c>
      <c r="FX39" s="403">
        <f t="shared" si="52"/>
      </c>
      <c r="FY39" s="403">
        <f t="shared" si="53"/>
      </c>
      <c r="FZ39" s="403">
        <f t="shared" si="54"/>
      </c>
      <c r="GA39" s="403">
        <f t="shared" si="55"/>
      </c>
      <c r="GB39" s="403">
        <f t="shared" si="56"/>
      </c>
      <c r="GC39" s="403">
        <f t="shared" si="57"/>
      </c>
      <c r="GD39" s="403">
        <f t="shared" si="58"/>
      </c>
      <c r="GE39" s="403">
        <f t="shared" si="59"/>
      </c>
      <c r="GF39" s="403">
        <f t="shared" si="60"/>
      </c>
      <c r="GG39" s="403">
        <f t="shared" si="61"/>
      </c>
      <c r="GH39" s="403">
        <f t="shared" si="62"/>
      </c>
      <c r="GI39" s="403">
        <f t="shared" si="63"/>
      </c>
      <c r="GJ39" s="403">
        <f t="shared" si="64"/>
      </c>
      <c r="GK39" s="403">
        <f t="shared" si="65"/>
      </c>
      <c r="GL39" s="403">
        <f t="shared" si="66"/>
      </c>
      <c r="GM39" s="403">
        <f t="shared" si="67"/>
      </c>
      <c r="GN39" s="403">
        <f t="shared" si="68"/>
      </c>
      <c r="GO39" s="403">
        <f t="shared" si="69"/>
      </c>
      <c r="GP39" s="403">
        <f t="shared" si="70"/>
      </c>
      <c r="GQ39" s="403">
        <f t="shared" si="71"/>
      </c>
      <c r="GR39" s="403">
        <f t="shared" si="72"/>
      </c>
      <c r="GS39" s="403">
        <f t="shared" si="73"/>
      </c>
      <c r="GT39" s="403">
        <f t="shared" si="74"/>
      </c>
      <c r="GU39" s="403">
        <f t="shared" si="75"/>
      </c>
      <c r="GV39" s="403">
        <f t="shared" si="76"/>
      </c>
      <c r="GW39" s="403">
        <f t="shared" si="77"/>
      </c>
      <c r="GX39" s="403">
        <f t="shared" si="78"/>
      </c>
      <c r="GY39" s="403">
        <f t="shared" si="79"/>
      </c>
      <c r="GZ39" s="403">
        <f t="shared" si="80"/>
      </c>
      <c r="HA39" s="403">
        <f t="shared" si="81"/>
      </c>
      <c r="HB39" s="403">
        <f t="shared" si="82"/>
      </c>
      <c r="HC39" s="403">
        <f t="shared" si="83"/>
      </c>
    </row>
    <row r="40" spans="2:211" ht="12.75">
      <c r="B40" s="450">
        <v>2013</v>
      </c>
      <c r="D40" s="329" t="s">
        <v>27</v>
      </c>
      <c r="E40" s="261" t="s">
        <v>371</v>
      </c>
      <c r="F40" s="229"/>
      <c r="J40" s="310"/>
      <c r="K40" s="237"/>
      <c r="L40" s="237"/>
      <c r="M40" s="310"/>
      <c r="N40" s="310"/>
      <c r="O40" s="311"/>
      <c r="P40" s="229"/>
      <c r="Q40" s="312">
        <v>1</v>
      </c>
      <c r="R40" s="313">
        <v>0</v>
      </c>
      <c r="S40" s="313">
        <v>0</v>
      </c>
      <c r="T40" s="229"/>
      <c r="U40" s="314"/>
      <c r="V40" s="314"/>
      <c r="W40" s="314"/>
      <c r="X40" s="351">
        <f t="shared" si="22"/>
      </c>
      <c r="Y40" s="223">
        <f t="shared" si="23"/>
      </c>
      <c r="Z40" s="351">
        <f t="shared" si="24"/>
      </c>
      <c r="AA40" s="255"/>
      <c r="AB40" s="229"/>
      <c r="AC40" s="187"/>
      <c r="AD40" s="187"/>
      <c r="AE40" s="187"/>
      <c r="AF40" s="187"/>
      <c r="AG40" s="187"/>
      <c r="AH40" s="187"/>
      <c r="AI40" s="187"/>
      <c r="AJ40" s="187"/>
      <c r="AK40" s="187"/>
      <c r="AL40" s="187"/>
      <c r="AM40" s="187"/>
      <c r="AN40" s="187"/>
      <c r="AO40" s="187"/>
      <c r="AP40" s="187"/>
      <c r="AQ40" s="187"/>
      <c r="AR40" s="187"/>
      <c r="AS40" s="187"/>
      <c r="AT40" s="187"/>
      <c r="AU40" s="311"/>
      <c r="AV40" s="229"/>
      <c r="AW40" s="187"/>
      <c r="AX40" s="187"/>
      <c r="AY40" s="187"/>
      <c r="AZ40" s="187"/>
      <c r="BA40" s="187"/>
      <c r="BB40" s="187"/>
      <c r="BC40" s="187"/>
      <c r="BD40" s="187"/>
      <c r="BE40" s="311"/>
      <c r="BF40" s="229"/>
      <c r="BG40" s="187"/>
      <c r="BH40" s="187"/>
      <c r="BI40" s="187"/>
      <c r="BJ40" s="187"/>
      <c r="BK40" s="187"/>
      <c r="BL40" s="187"/>
      <c r="BM40" s="187"/>
      <c r="BN40" s="187"/>
      <c r="BO40" s="187"/>
      <c r="BP40" s="187"/>
      <c r="BQ40" s="187"/>
      <c r="BR40" s="187"/>
      <c r="BS40" s="187"/>
      <c r="BT40" s="311"/>
      <c r="BU40" s="229"/>
      <c r="BV40" s="187"/>
      <c r="BW40" s="343"/>
      <c r="BX40" s="187"/>
      <c r="BY40" s="311"/>
      <c r="BZ40" s="229"/>
      <c r="CA40" s="187"/>
      <c r="CB40" s="343"/>
      <c r="CC40" s="229"/>
      <c r="CD40" s="187"/>
      <c r="CE40" s="187"/>
      <c r="CF40" s="225"/>
      <c r="CG40" s="311"/>
      <c r="CH40" s="229"/>
      <c r="CI40" s="187"/>
      <c r="CJ40" s="187"/>
      <c r="CK40" s="311"/>
      <c r="CL40" s="187"/>
      <c r="CM40" s="187"/>
      <c r="CN40" s="187"/>
      <c r="CO40" s="187"/>
      <c r="CP40" s="311"/>
      <c r="CQ40" s="187"/>
      <c r="CR40" s="187"/>
      <c r="CS40" s="187"/>
      <c r="CT40" s="187"/>
      <c r="CU40" s="187"/>
      <c r="CV40" s="187"/>
      <c r="CW40" s="311"/>
      <c r="CX40" s="187"/>
      <c r="CY40" s="187"/>
      <c r="CZ40" s="348"/>
      <c r="DA40" s="229"/>
      <c r="DB40" s="229"/>
      <c r="DC40" s="187"/>
      <c r="DD40" s="187"/>
      <c r="DE40" s="414"/>
      <c r="DF40" s="348"/>
      <c r="DG40" s="229"/>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361"/>
      <c r="EJ40" s="361"/>
      <c r="EK40" s="361"/>
      <c r="EL40" s="361"/>
      <c r="EM40" s="361"/>
      <c r="EN40" s="361"/>
      <c r="EO40" s="373">
        <f t="shared" si="25"/>
      </c>
      <c r="EP40" s="343"/>
      <c r="EQ40" s="255"/>
      <c r="ER40" s="229"/>
      <c r="ET40" s="265"/>
      <c r="EV40" s="229"/>
      <c r="EW40" s="403">
        <f t="shared" si="84"/>
      </c>
      <c r="EX40" s="403">
        <f t="shared" si="26"/>
      </c>
      <c r="EY40" s="403">
        <f t="shared" si="27"/>
      </c>
      <c r="EZ40" s="403">
        <f t="shared" si="28"/>
      </c>
      <c r="FA40" s="403">
        <f t="shared" si="29"/>
      </c>
      <c r="FB40" s="403">
        <f t="shared" si="30"/>
      </c>
      <c r="FC40" s="403">
        <f t="shared" si="31"/>
      </c>
      <c r="FD40" s="403">
        <f t="shared" si="32"/>
      </c>
      <c r="FE40" s="403">
        <f t="shared" si="33"/>
      </c>
      <c r="FF40" s="403">
        <f t="shared" si="34"/>
      </c>
      <c r="FG40" s="403">
        <f t="shared" si="35"/>
      </c>
      <c r="FH40" s="403">
        <f t="shared" si="36"/>
      </c>
      <c r="FI40" s="403">
        <f t="shared" si="37"/>
      </c>
      <c r="FJ40" s="403">
        <f t="shared" si="38"/>
      </c>
      <c r="FK40" s="403">
        <f t="shared" si="39"/>
      </c>
      <c r="FL40" s="403">
        <f t="shared" si="40"/>
      </c>
      <c r="FM40" s="403">
        <f t="shared" si="41"/>
      </c>
      <c r="FN40" s="403">
        <f t="shared" si="42"/>
      </c>
      <c r="FO40" s="403">
        <f t="shared" si="43"/>
      </c>
      <c r="FP40" s="403">
        <f t="shared" si="44"/>
      </c>
      <c r="FQ40" s="403">
        <f t="shared" si="45"/>
      </c>
      <c r="FR40" s="403">
        <f t="shared" si="46"/>
      </c>
      <c r="FS40" s="403">
        <f t="shared" si="47"/>
      </c>
      <c r="FT40" s="403">
        <f t="shared" si="48"/>
      </c>
      <c r="FU40" s="403">
        <f t="shared" si="49"/>
      </c>
      <c r="FV40" s="403">
        <f t="shared" si="50"/>
      </c>
      <c r="FW40" s="403">
        <f t="shared" si="51"/>
      </c>
      <c r="FX40" s="403">
        <f t="shared" si="52"/>
      </c>
      <c r="FY40" s="403">
        <f t="shared" si="53"/>
      </c>
      <c r="FZ40" s="403">
        <f t="shared" si="54"/>
      </c>
      <c r="GA40" s="403">
        <f t="shared" si="55"/>
      </c>
      <c r="GB40" s="403">
        <f t="shared" si="56"/>
      </c>
      <c r="GC40" s="403">
        <f t="shared" si="57"/>
      </c>
      <c r="GD40" s="403">
        <f t="shared" si="58"/>
      </c>
      <c r="GE40" s="403">
        <f t="shared" si="59"/>
      </c>
      <c r="GF40" s="403">
        <f t="shared" si="60"/>
      </c>
      <c r="GG40" s="403">
        <f t="shared" si="61"/>
      </c>
      <c r="GH40" s="403">
        <f t="shared" si="62"/>
      </c>
      <c r="GI40" s="403">
        <f t="shared" si="63"/>
      </c>
      <c r="GJ40" s="403">
        <f t="shared" si="64"/>
      </c>
      <c r="GK40" s="403">
        <f t="shared" si="65"/>
      </c>
      <c r="GL40" s="403">
        <f t="shared" si="66"/>
      </c>
      <c r="GM40" s="403">
        <f t="shared" si="67"/>
      </c>
      <c r="GN40" s="403">
        <f t="shared" si="68"/>
      </c>
      <c r="GO40" s="403">
        <f t="shared" si="69"/>
      </c>
      <c r="GP40" s="403">
        <f t="shared" si="70"/>
      </c>
      <c r="GQ40" s="403">
        <f t="shared" si="71"/>
      </c>
      <c r="GR40" s="403">
        <f t="shared" si="72"/>
      </c>
      <c r="GS40" s="403">
        <f t="shared" si="73"/>
      </c>
      <c r="GT40" s="403">
        <f t="shared" si="74"/>
      </c>
      <c r="GU40" s="403">
        <f t="shared" si="75"/>
      </c>
      <c r="GV40" s="403">
        <f t="shared" si="76"/>
      </c>
      <c r="GW40" s="403">
        <f t="shared" si="77"/>
      </c>
      <c r="GX40" s="403">
        <f t="shared" si="78"/>
      </c>
      <c r="GY40" s="403">
        <f t="shared" si="79"/>
      </c>
      <c r="GZ40" s="403">
        <f t="shared" si="80"/>
      </c>
      <c r="HA40" s="403">
        <f t="shared" si="81"/>
      </c>
      <c r="HB40" s="403">
        <f t="shared" si="82"/>
      </c>
      <c r="HC40" s="403">
        <f t="shared" si="83"/>
      </c>
    </row>
    <row r="41" spans="2:211" ht="12.75">
      <c r="B41" s="450">
        <v>2013</v>
      </c>
      <c r="D41" s="329" t="s">
        <v>128</v>
      </c>
      <c r="E41" s="261" t="s">
        <v>371</v>
      </c>
      <c r="F41" s="228"/>
      <c r="J41" s="310"/>
      <c r="K41" s="237"/>
      <c r="L41" s="237"/>
      <c r="M41" s="310"/>
      <c r="N41" s="310"/>
      <c r="O41" s="315"/>
      <c r="P41" s="228"/>
      <c r="Q41" s="312">
        <v>1</v>
      </c>
      <c r="R41" s="312">
        <v>1</v>
      </c>
      <c r="S41" s="313">
        <v>0</v>
      </c>
      <c r="T41" s="228"/>
      <c r="U41" s="314"/>
      <c r="V41" s="314"/>
      <c r="W41" s="314"/>
      <c r="X41" s="351">
        <f t="shared" si="22"/>
      </c>
      <c r="Y41" s="223">
        <f t="shared" si="23"/>
      </c>
      <c r="Z41" s="351">
        <f t="shared" si="24"/>
      </c>
      <c r="AA41" s="255"/>
      <c r="AB41" s="228"/>
      <c r="AC41" s="187"/>
      <c r="AD41" s="187"/>
      <c r="AE41" s="187"/>
      <c r="AF41" s="187"/>
      <c r="AG41" s="187"/>
      <c r="AH41" s="187"/>
      <c r="AI41" s="187"/>
      <c r="AJ41" s="187"/>
      <c r="AK41" s="187"/>
      <c r="AL41" s="187"/>
      <c r="AM41" s="187"/>
      <c r="AN41" s="187"/>
      <c r="AO41" s="187"/>
      <c r="AP41" s="187"/>
      <c r="AQ41" s="187"/>
      <c r="AR41" s="187"/>
      <c r="AS41" s="187"/>
      <c r="AT41" s="187"/>
      <c r="AU41" s="311"/>
      <c r="AV41" s="228"/>
      <c r="AW41" s="187"/>
      <c r="AX41" s="187"/>
      <c r="AY41" s="187"/>
      <c r="AZ41" s="187"/>
      <c r="BA41" s="187"/>
      <c r="BB41" s="187"/>
      <c r="BC41" s="187"/>
      <c r="BD41" s="187"/>
      <c r="BE41" s="311"/>
      <c r="BF41" s="228"/>
      <c r="BG41" s="187"/>
      <c r="BH41" s="187"/>
      <c r="BI41" s="187"/>
      <c r="BJ41" s="187"/>
      <c r="BK41" s="187"/>
      <c r="BL41" s="187"/>
      <c r="BM41" s="187"/>
      <c r="BN41" s="187"/>
      <c r="BO41" s="187"/>
      <c r="BP41" s="187"/>
      <c r="BQ41" s="187"/>
      <c r="BR41" s="187"/>
      <c r="BS41" s="187"/>
      <c r="BT41" s="311"/>
      <c r="BU41" s="228"/>
      <c r="BV41" s="187"/>
      <c r="BW41" s="343"/>
      <c r="BX41" s="187"/>
      <c r="BY41" s="311"/>
      <c r="BZ41" s="228"/>
      <c r="CA41" s="187"/>
      <c r="CB41" s="343"/>
      <c r="CC41" s="229"/>
      <c r="CD41" s="187"/>
      <c r="CE41" s="187"/>
      <c r="CF41" s="225"/>
      <c r="CG41" s="311"/>
      <c r="CH41" s="228"/>
      <c r="CI41" s="187"/>
      <c r="CJ41" s="187"/>
      <c r="CK41" s="311"/>
      <c r="CL41" s="187"/>
      <c r="CM41" s="187"/>
      <c r="CN41" s="187"/>
      <c r="CO41" s="187"/>
      <c r="CP41" s="311"/>
      <c r="CQ41" s="187"/>
      <c r="CR41" s="187"/>
      <c r="CS41" s="187"/>
      <c r="CT41" s="187"/>
      <c r="CU41" s="187"/>
      <c r="CV41" s="187"/>
      <c r="CW41" s="311"/>
      <c r="CX41" s="187"/>
      <c r="CY41" s="187"/>
      <c r="CZ41" s="348"/>
      <c r="DA41" s="228"/>
      <c r="DB41" s="228"/>
      <c r="DC41" s="187"/>
      <c r="DD41" s="187"/>
      <c r="DE41" s="414"/>
      <c r="DF41" s="348"/>
      <c r="DG41" s="228"/>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361"/>
      <c r="EJ41" s="361"/>
      <c r="EK41" s="361"/>
      <c r="EL41" s="361"/>
      <c r="EM41" s="361"/>
      <c r="EN41" s="361"/>
      <c r="EO41" s="373">
        <f t="shared" si="25"/>
      </c>
      <c r="EP41" s="343"/>
      <c r="EQ41" s="255"/>
      <c r="ER41" s="228"/>
      <c r="ET41" s="265"/>
      <c r="EV41" s="228"/>
      <c r="EW41" s="403">
        <f t="shared" si="84"/>
      </c>
      <c r="EX41" s="403">
        <f t="shared" si="26"/>
      </c>
      <c r="EY41" s="403">
        <f t="shared" si="27"/>
      </c>
      <c r="EZ41" s="403">
        <f t="shared" si="28"/>
      </c>
      <c r="FA41" s="403">
        <f t="shared" si="29"/>
      </c>
      <c r="FB41" s="403">
        <f t="shared" si="30"/>
      </c>
      <c r="FC41" s="403">
        <f t="shared" si="31"/>
      </c>
      <c r="FD41" s="403">
        <f t="shared" si="32"/>
      </c>
      <c r="FE41" s="403">
        <f t="shared" si="33"/>
      </c>
      <c r="FF41" s="403">
        <f t="shared" si="34"/>
      </c>
      <c r="FG41" s="403">
        <f t="shared" si="35"/>
      </c>
      <c r="FH41" s="403">
        <f t="shared" si="36"/>
      </c>
      <c r="FI41" s="403">
        <f t="shared" si="37"/>
      </c>
      <c r="FJ41" s="403">
        <f t="shared" si="38"/>
      </c>
      <c r="FK41" s="403">
        <f t="shared" si="39"/>
      </c>
      <c r="FL41" s="403">
        <f t="shared" si="40"/>
      </c>
      <c r="FM41" s="403">
        <f t="shared" si="41"/>
      </c>
      <c r="FN41" s="403">
        <f t="shared" si="42"/>
      </c>
      <c r="FO41" s="403">
        <f t="shared" si="43"/>
      </c>
      <c r="FP41" s="403">
        <f t="shared" si="44"/>
      </c>
      <c r="FQ41" s="403">
        <f t="shared" si="45"/>
      </c>
      <c r="FR41" s="403">
        <f t="shared" si="46"/>
      </c>
      <c r="FS41" s="403">
        <f t="shared" si="47"/>
      </c>
      <c r="FT41" s="403">
        <f t="shared" si="48"/>
      </c>
      <c r="FU41" s="403">
        <f t="shared" si="49"/>
      </c>
      <c r="FV41" s="403">
        <f t="shared" si="50"/>
      </c>
      <c r="FW41" s="403">
        <f t="shared" si="51"/>
      </c>
      <c r="FX41" s="403">
        <f t="shared" si="52"/>
      </c>
      <c r="FY41" s="403">
        <f t="shared" si="53"/>
      </c>
      <c r="FZ41" s="403">
        <f t="shared" si="54"/>
      </c>
      <c r="GA41" s="403">
        <f t="shared" si="55"/>
      </c>
      <c r="GB41" s="403">
        <f t="shared" si="56"/>
      </c>
      <c r="GC41" s="403">
        <f t="shared" si="57"/>
      </c>
      <c r="GD41" s="403">
        <f t="shared" si="58"/>
      </c>
      <c r="GE41" s="403">
        <f t="shared" si="59"/>
      </c>
      <c r="GF41" s="403">
        <f t="shared" si="60"/>
      </c>
      <c r="GG41" s="403">
        <f t="shared" si="61"/>
      </c>
      <c r="GH41" s="403">
        <f t="shared" si="62"/>
      </c>
      <c r="GI41" s="403">
        <f t="shared" si="63"/>
      </c>
      <c r="GJ41" s="403">
        <f t="shared" si="64"/>
      </c>
      <c r="GK41" s="403">
        <f t="shared" si="65"/>
      </c>
      <c r="GL41" s="403">
        <f t="shared" si="66"/>
      </c>
      <c r="GM41" s="403">
        <f t="shared" si="67"/>
      </c>
      <c r="GN41" s="403">
        <f t="shared" si="68"/>
      </c>
      <c r="GO41" s="403">
        <f t="shared" si="69"/>
      </c>
      <c r="GP41" s="403">
        <f t="shared" si="70"/>
      </c>
      <c r="GQ41" s="403">
        <f t="shared" si="71"/>
      </c>
      <c r="GR41" s="403">
        <f t="shared" si="72"/>
      </c>
      <c r="GS41" s="403">
        <f t="shared" si="73"/>
      </c>
      <c r="GT41" s="403">
        <f t="shared" si="74"/>
      </c>
      <c r="GU41" s="403">
        <f t="shared" si="75"/>
      </c>
      <c r="GV41" s="403">
        <f t="shared" si="76"/>
      </c>
      <c r="GW41" s="403">
        <f t="shared" si="77"/>
      </c>
      <c r="GX41" s="403">
        <f t="shared" si="78"/>
      </c>
      <c r="GY41" s="403">
        <f t="shared" si="79"/>
      </c>
      <c r="GZ41" s="403">
        <f t="shared" si="80"/>
      </c>
      <c r="HA41" s="403">
        <f t="shared" si="81"/>
      </c>
      <c r="HB41" s="403">
        <f t="shared" si="82"/>
      </c>
      <c r="HC41" s="403">
        <f t="shared" si="83"/>
      </c>
    </row>
    <row r="42" spans="2:211" ht="12.75">
      <c r="B42" s="450">
        <v>2013</v>
      </c>
      <c r="D42" s="329" t="s">
        <v>113</v>
      </c>
      <c r="E42" s="261" t="s">
        <v>371</v>
      </c>
      <c r="F42" s="229"/>
      <c r="J42" s="310"/>
      <c r="K42" s="237"/>
      <c r="L42" s="237"/>
      <c r="M42" s="310"/>
      <c r="N42" s="310"/>
      <c r="O42" s="311"/>
      <c r="P42" s="229"/>
      <c r="Q42" s="312">
        <v>1</v>
      </c>
      <c r="R42" s="312">
        <v>2</v>
      </c>
      <c r="S42" s="313">
        <v>0</v>
      </c>
      <c r="T42" s="229"/>
      <c r="U42" s="314"/>
      <c r="V42" s="314"/>
      <c r="W42" s="314"/>
      <c r="X42" s="351">
        <f t="shared" si="22"/>
      </c>
      <c r="Y42" s="223">
        <f t="shared" si="23"/>
      </c>
      <c r="Z42" s="351">
        <f t="shared" si="24"/>
      </c>
      <c r="AA42" s="255"/>
      <c r="AB42" s="229"/>
      <c r="AC42" s="187"/>
      <c r="AD42" s="187"/>
      <c r="AE42" s="187"/>
      <c r="AF42" s="187"/>
      <c r="AG42" s="187"/>
      <c r="AH42" s="187"/>
      <c r="AI42" s="187"/>
      <c r="AJ42" s="187"/>
      <c r="AK42" s="187"/>
      <c r="AL42" s="187"/>
      <c r="AM42" s="187"/>
      <c r="AN42" s="187"/>
      <c r="AO42" s="187"/>
      <c r="AP42" s="187"/>
      <c r="AQ42" s="187"/>
      <c r="AR42" s="187"/>
      <c r="AS42" s="187"/>
      <c r="AT42" s="187"/>
      <c r="AU42" s="311"/>
      <c r="AV42" s="229"/>
      <c r="AW42" s="187"/>
      <c r="AX42" s="187"/>
      <c r="AY42" s="187"/>
      <c r="AZ42" s="187"/>
      <c r="BA42" s="187"/>
      <c r="BB42" s="187"/>
      <c r="BC42" s="187"/>
      <c r="BD42" s="187"/>
      <c r="BE42" s="311"/>
      <c r="BF42" s="229"/>
      <c r="BG42" s="187"/>
      <c r="BH42" s="187"/>
      <c r="BI42" s="187"/>
      <c r="BJ42" s="187"/>
      <c r="BK42" s="187"/>
      <c r="BL42" s="187"/>
      <c r="BM42" s="187"/>
      <c r="BN42" s="187"/>
      <c r="BO42" s="187"/>
      <c r="BP42" s="187"/>
      <c r="BQ42" s="187"/>
      <c r="BR42" s="187"/>
      <c r="BS42" s="187"/>
      <c r="BT42" s="311"/>
      <c r="BU42" s="229"/>
      <c r="BV42" s="187"/>
      <c r="BW42" s="343"/>
      <c r="BX42" s="187"/>
      <c r="BY42" s="311"/>
      <c r="BZ42" s="229"/>
      <c r="CA42" s="187"/>
      <c r="CB42" s="343"/>
      <c r="CC42" s="229"/>
      <c r="CD42" s="187"/>
      <c r="CE42" s="187"/>
      <c r="CF42" s="225"/>
      <c r="CG42" s="311"/>
      <c r="CH42" s="229"/>
      <c r="CI42" s="187"/>
      <c r="CJ42" s="187"/>
      <c r="CK42" s="311"/>
      <c r="CL42" s="187"/>
      <c r="CM42" s="187"/>
      <c r="CN42" s="187"/>
      <c r="CO42" s="187"/>
      <c r="CP42" s="311"/>
      <c r="CQ42" s="187"/>
      <c r="CR42" s="187"/>
      <c r="CS42" s="187"/>
      <c r="CT42" s="187"/>
      <c r="CU42" s="187"/>
      <c r="CV42" s="187"/>
      <c r="CW42" s="311"/>
      <c r="CX42" s="187"/>
      <c r="CY42" s="187"/>
      <c r="CZ42" s="348"/>
      <c r="DA42" s="229"/>
      <c r="DB42" s="229"/>
      <c r="DC42" s="187"/>
      <c r="DD42" s="187"/>
      <c r="DE42" s="414"/>
      <c r="DF42" s="348"/>
      <c r="DG42" s="229"/>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361"/>
      <c r="EJ42" s="361"/>
      <c r="EK42" s="361"/>
      <c r="EL42" s="361"/>
      <c r="EM42" s="361"/>
      <c r="EN42" s="361"/>
      <c r="EO42" s="373">
        <f t="shared" si="25"/>
      </c>
      <c r="EP42" s="343"/>
      <c r="EQ42" s="255"/>
      <c r="ER42" s="229"/>
      <c r="ET42" s="265"/>
      <c r="EV42" s="229"/>
      <c r="EW42" s="403">
        <f t="shared" si="84"/>
      </c>
      <c r="EX42" s="403">
        <f t="shared" si="26"/>
      </c>
      <c r="EY42" s="403">
        <f t="shared" si="27"/>
      </c>
      <c r="EZ42" s="403">
        <f t="shared" si="28"/>
      </c>
      <c r="FA42" s="403">
        <f t="shared" si="29"/>
      </c>
      <c r="FB42" s="403">
        <f t="shared" si="30"/>
      </c>
      <c r="FC42" s="403">
        <f t="shared" si="31"/>
      </c>
      <c r="FD42" s="403">
        <f t="shared" si="32"/>
      </c>
      <c r="FE42" s="403">
        <f t="shared" si="33"/>
      </c>
      <c r="FF42" s="403">
        <f t="shared" si="34"/>
      </c>
      <c r="FG42" s="403">
        <f t="shared" si="35"/>
      </c>
      <c r="FH42" s="403">
        <f t="shared" si="36"/>
      </c>
      <c r="FI42" s="403">
        <f t="shared" si="37"/>
      </c>
      <c r="FJ42" s="403">
        <f t="shared" si="38"/>
      </c>
      <c r="FK42" s="403">
        <f t="shared" si="39"/>
      </c>
      <c r="FL42" s="403">
        <f t="shared" si="40"/>
      </c>
      <c r="FM42" s="403">
        <f t="shared" si="41"/>
      </c>
      <c r="FN42" s="403">
        <f t="shared" si="42"/>
      </c>
      <c r="FO42" s="403">
        <f t="shared" si="43"/>
      </c>
      <c r="FP42" s="403">
        <f t="shared" si="44"/>
      </c>
      <c r="FQ42" s="403">
        <f t="shared" si="45"/>
      </c>
      <c r="FR42" s="403">
        <f t="shared" si="46"/>
      </c>
      <c r="FS42" s="403">
        <f t="shared" si="47"/>
      </c>
      <c r="FT42" s="403">
        <f t="shared" si="48"/>
      </c>
      <c r="FU42" s="403">
        <f t="shared" si="49"/>
      </c>
      <c r="FV42" s="403">
        <f t="shared" si="50"/>
      </c>
      <c r="FW42" s="403">
        <f t="shared" si="51"/>
      </c>
      <c r="FX42" s="403">
        <f t="shared" si="52"/>
      </c>
      <c r="FY42" s="403">
        <f t="shared" si="53"/>
      </c>
      <c r="FZ42" s="403">
        <f t="shared" si="54"/>
      </c>
      <c r="GA42" s="403">
        <f t="shared" si="55"/>
      </c>
      <c r="GB42" s="403">
        <f t="shared" si="56"/>
      </c>
      <c r="GC42" s="403">
        <f t="shared" si="57"/>
      </c>
      <c r="GD42" s="403">
        <f t="shared" si="58"/>
      </c>
      <c r="GE42" s="403">
        <f t="shared" si="59"/>
      </c>
      <c r="GF42" s="403">
        <f t="shared" si="60"/>
      </c>
      <c r="GG42" s="403">
        <f t="shared" si="61"/>
      </c>
      <c r="GH42" s="403">
        <f t="shared" si="62"/>
      </c>
      <c r="GI42" s="403">
        <f t="shared" si="63"/>
      </c>
      <c r="GJ42" s="403">
        <f t="shared" si="64"/>
      </c>
      <c r="GK42" s="403">
        <f t="shared" si="65"/>
      </c>
      <c r="GL42" s="403">
        <f t="shared" si="66"/>
      </c>
      <c r="GM42" s="403">
        <f t="shared" si="67"/>
      </c>
      <c r="GN42" s="403">
        <f t="shared" si="68"/>
      </c>
      <c r="GO42" s="403">
        <f t="shared" si="69"/>
      </c>
      <c r="GP42" s="403">
        <f t="shared" si="70"/>
      </c>
      <c r="GQ42" s="403">
        <f t="shared" si="71"/>
      </c>
      <c r="GR42" s="403">
        <f t="shared" si="72"/>
      </c>
      <c r="GS42" s="403">
        <f t="shared" si="73"/>
      </c>
      <c r="GT42" s="403">
        <f t="shared" si="74"/>
      </c>
      <c r="GU42" s="403">
        <f t="shared" si="75"/>
      </c>
      <c r="GV42" s="403">
        <f t="shared" si="76"/>
      </c>
      <c r="GW42" s="403">
        <f t="shared" si="77"/>
      </c>
      <c r="GX42" s="403">
        <f t="shared" si="78"/>
      </c>
      <c r="GY42" s="403">
        <f t="shared" si="79"/>
      </c>
      <c r="GZ42" s="403">
        <f t="shared" si="80"/>
      </c>
      <c r="HA42" s="403">
        <f t="shared" si="81"/>
      </c>
      <c r="HB42" s="403">
        <f t="shared" si="82"/>
      </c>
      <c r="HC42" s="403">
        <f t="shared" si="83"/>
      </c>
    </row>
    <row r="43" spans="2:211" ht="33">
      <c r="B43" s="450">
        <v>2013</v>
      </c>
      <c r="D43" s="404" t="s">
        <v>217</v>
      </c>
      <c r="E43" s="261" t="s">
        <v>371</v>
      </c>
      <c r="F43" s="229"/>
      <c r="G43" s="322">
        <v>1</v>
      </c>
      <c r="H43" s="322">
        <v>1</v>
      </c>
      <c r="I43" s="324">
        <v>1</v>
      </c>
      <c r="J43" s="318">
        <v>1</v>
      </c>
      <c r="K43" s="323" t="s">
        <v>591</v>
      </c>
      <c r="L43" s="426" t="s">
        <v>592</v>
      </c>
      <c r="M43" s="318"/>
      <c r="N43" s="318">
        <v>15</v>
      </c>
      <c r="O43" s="311"/>
      <c r="P43" s="229"/>
      <c r="Q43" s="313">
        <v>0</v>
      </c>
      <c r="R43" s="320">
        <v>2</v>
      </c>
      <c r="S43" s="313">
        <v>0</v>
      </c>
      <c r="T43" s="229"/>
      <c r="U43" s="314">
        <v>4900</v>
      </c>
      <c r="V43" s="368">
        <v>50</v>
      </c>
      <c r="W43" s="314">
        <v>0</v>
      </c>
      <c r="X43" s="351">
        <f t="shared" si="22"/>
      </c>
      <c r="Y43" s="223">
        <f t="shared" si="23"/>
        <v>0.01020408163265306</v>
      </c>
      <c r="Z43" s="351">
        <f t="shared" si="24"/>
        <v>23</v>
      </c>
      <c r="AA43" s="326" t="s">
        <v>593</v>
      </c>
      <c r="AB43" s="229"/>
      <c r="AC43" s="187"/>
      <c r="AD43" s="187"/>
      <c r="AE43" s="187"/>
      <c r="AF43" s="187"/>
      <c r="AG43" s="187"/>
      <c r="AH43" s="187"/>
      <c r="AI43" s="187"/>
      <c r="AJ43" s="187"/>
      <c r="AK43" s="187"/>
      <c r="AL43" s="187"/>
      <c r="AM43" s="187"/>
      <c r="AN43" s="187"/>
      <c r="AO43" s="187"/>
      <c r="AP43" s="187"/>
      <c r="AQ43" s="187"/>
      <c r="AR43" s="187"/>
      <c r="AS43" s="187"/>
      <c r="AT43" s="187"/>
      <c r="AU43" s="311"/>
      <c r="AV43" s="229"/>
      <c r="AW43" s="187">
        <v>1</v>
      </c>
      <c r="AX43" s="187"/>
      <c r="AY43" s="187"/>
      <c r="AZ43" s="187"/>
      <c r="BA43" s="187"/>
      <c r="BB43" s="187"/>
      <c r="BC43" s="427">
        <v>1</v>
      </c>
      <c r="BD43" s="187"/>
      <c r="BE43" s="311"/>
      <c r="BF43" s="229"/>
      <c r="BG43" s="187"/>
      <c r="BH43" s="187"/>
      <c r="BI43" s="187"/>
      <c r="BJ43" s="187"/>
      <c r="BK43" s="187"/>
      <c r="BL43" s="187"/>
      <c r="BM43" s="187"/>
      <c r="BN43" s="187"/>
      <c r="BO43" s="187"/>
      <c r="BP43" s="187"/>
      <c r="BQ43" s="187"/>
      <c r="BR43" s="187"/>
      <c r="BS43" s="369">
        <v>0</v>
      </c>
      <c r="BT43" s="311"/>
      <c r="BU43" s="229"/>
      <c r="BV43" s="369">
        <v>0</v>
      </c>
      <c r="BW43" s="343"/>
      <c r="BX43" s="187"/>
      <c r="BY43" s="311"/>
      <c r="BZ43" s="229"/>
      <c r="CA43" s="187"/>
      <c r="CB43" s="343"/>
      <c r="CC43" s="229"/>
      <c r="CD43" s="187"/>
      <c r="CE43" s="354">
        <v>1</v>
      </c>
      <c r="CF43" s="225"/>
      <c r="CG43" s="311"/>
      <c r="CH43" s="229"/>
      <c r="CI43" s="191">
        <v>0</v>
      </c>
      <c r="CJ43" s="191">
        <v>0</v>
      </c>
      <c r="CK43" s="311"/>
      <c r="CL43" s="191">
        <v>0</v>
      </c>
      <c r="CM43" s="191">
        <v>0</v>
      </c>
      <c r="CN43" s="191">
        <v>0</v>
      </c>
      <c r="CO43" s="191">
        <v>0</v>
      </c>
      <c r="CP43" s="311"/>
      <c r="CQ43" s="191">
        <v>0</v>
      </c>
      <c r="CR43" s="191">
        <v>0</v>
      </c>
      <c r="CS43" s="191">
        <v>0</v>
      </c>
      <c r="CT43" s="191">
        <v>0</v>
      </c>
      <c r="CU43" s="191">
        <v>0</v>
      </c>
      <c r="CV43" s="191">
        <v>0</v>
      </c>
      <c r="CW43" s="311"/>
      <c r="CX43" s="187"/>
      <c r="CY43" s="372">
        <v>1</v>
      </c>
      <c r="CZ43" s="348"/>
      <c r="DA43" s="229"/>
      <c r="DB43" s="229"/>
      <c r="DC43" s="358">
        <v>1</v>
      </c>
      <c r="DD43" s="187"/>
      <c r="DE43" s="414"/>
      <c r="DF43" s="433" t="s">
        <v>594</v>
      </c>
      <c r="DG43" s="229"/>
      <c r="DH43" s="363">
        <v>1</v>
      </c>
      <c r="DI43" s="364">
        <v>1</v>
      </c>
      <c r="DJ43" s="361"/>
      <c r="DK43" s="361"/>
      <c r="DL43" s="361"/>
      <c r="DM43" s="361"/>
      <c r="DN43" s="361"/>
      <c r="DO43" s="363">
        <v>1</v>
      </c>
      <c r="DP43" s="364">
        <v>1</v>
      </c>
      <c r="DQ43" s="365">
        <v>1</v>
      </c>
      <c r="DR43" s="361"/>
      <c r="DS43" s="361"/>
      <c r="DT43" s="361"/>
      <c r="DU43" s="361"/>
      <c r="DV43" s="365">
        <v>1</v>
      </c>
      <c r="DW43" s="363">
        <v>1</v>
      </c>
      <c r="DX43" s="361"/>
      <c r="DY43" s="363">
        <v>1</v>
      </c>
      <c r="DZ43" s="361"/>
      <c r="EA43" s="365">
        <v>1</v>
      </c>
      <c r="EB43" s="361"/>
      <c r="EC43" s="364">
        <v>1</v>
      </c>
      <c r="ED43" s="363">
        <v>1</v>
      </c>
      <c r="EE43" s="361"/>
      <c r="EF43" s="361"/>
      <c r="EG43" s="363">
        <v>1</v>
      </c>
      <c r="EH43" s="361"/>
      <c r="EI43" s="361"/>
      <c r="EJ43" s="361"/>
      <c r="EK43" s="361"/>
      <c r="EL43" s="361"/>
      <c r="EM43" s="363">
        <v>1</v>
      </c>
      <c r="EN43" s="361"/>
      <c r="EO43" s="373">
        <f t="shared" si="25"/>
        <v>13</v>
      </c>
      <c r="EP43" s="343"/>
      <c r="EQ43" s="255"/>
      <c r="ER43" s="229"/>
      <c r="ET43" s="265"/>
      <c r="EV43" s="229"/>
      <c r="EW43" s="403">
        <f t="shared" si="84"/>
      </c>
      <c r="EX43" s="403">
        <f t="shared" si="26"/>
      </c>
      <c r="EY43" s="403">
        <f t="shared" si="27"/>
      </c>
      <c r="EZ43" s="403">
        <f t="shared" si="28"/>
      </c>
      <c r="FA43" s="403">
        <f t="shared" si="29"/>
      </c>
      <c r="FB43" s="403">
        <f t="shared" si="30"/>
      </c>
      <c r="FC43" s="403">
        <f t="shared" si="31"/>
      </c>
      <c r="FD43" s="403">
        <f t="shared" si="32"/>
      </c>
      <c r="FE43" s="403">
        <f t="shared" si="33"/>
      </c>
      <c r="FF43" s="403">
        <f t="shared" si="34"/>
      </c>
      <c r="FG43" s="403">
        <f t="shared" si="35"/>
      </c>
      <c r="FH43" s="403">
        <f t="shared" si="36"/>
      </c>
      <c r="FI43" s="403">
        <f t="shared" si="37"/>
      </c>
      <c r="FJ43" s="403">
        <f t="shared" si="38"/>
      </c>
      <c r="FK43" s="403">
        <f t="shared" si="39"/>
      </c>
      <c r="FL43" s="403">
        <f t="shared" si="40"/>
      </c>
      <c r="FM43" s="403">
        <f t="shared" si="41"/>
      </c>
      <c r="FN43" s="403">
        <f t="shared" si="42"/>
      </c>
      <c r="FO43" s="403">
        <f t="shared" si="43"/>
      </c>
      <c r="FP43" s="403">
        <f t="shared" si="44"/>
      </c>
      <c r="FQ43" s="403">
        <f t="shared" si="45"/>
        <v>0</v>
      </c>
      <c r="FR43" s="403">
        <f t="shared" si="46"/>
      </c>
      <c r="FS43" s="403">
        <f t="shared" si="47"/>
      </c>
      <c r="FT43" s="403">
        <f t="shared" si="48"/>
      </c>
      <c r="FU43" s="403">
        <f t="shared" si="49"/>
      </c>
      <c r="FV43" s="403">
        <f t="shared" si="50"/>
      </c>
      <c r="FW43" s="403">
        <f t="shared" si="51"/>
        <v>0</v>
      </c>
      <c r="FX43" s="403">
        <f t="shared" si="52"/>
      </c>
      <c r="FY43" s="403">
        <f t="shared" si="53"/>
      </c>
      <c r="FZ43" s="403">
        <f t="shared" si="54"/>
      </c>
      <c r="GA43" s="403">
        <f t="shared" si="55"/>
      </c>
      <c r="GB43" s="403">
        <f t="shared" si="56"/>
      </c>
      <c r="GC43" s="403">
        <f t="shared" si="57"/>
      </c>
      <c r="GD43" s="403">
        <f t="shared" si="58"/>
      </c>
      <c r="GE43" s="403">
        <f t="shared" si="59"/>
      </c>
      <c r="GF43" s="403">
        <f t="shared" si="60"/>
      </c>
      <c r="GG43" s="403">
        <f t="shared" si="61"/>
      </c>
      <c r="GH43" s="403">
        <f t="shared" si="62"/>
      </c>
      <c r="GI43" s="403">
        <f t="shared" si="63"/>
      </c>
      <c r="GJ43" s="403">
        <f t="shared" si="64"/>
      </c>
      <c r="GK43" s="403">
        <f t="shared" si="65"/>
      </c>
      <c r="GL43" s="403">
        <f t="shared" si="66"/>
      </c>
      <c r="GM43" s="403">
        <f t="shared" si="67"/>
        <v>0</v>
      </c>
      <c r="GN43" s="403">
        <f t="shared" si="68"/>
      </c>
      <c r="GO43" s="403">
        <f t="shared" si="69"/>
      </c>
      <c r="GP43" s="403">
        <f t="shared" si="70"/>
        <v>0</v>
      </c>
      <c r="GQ43" s="403">
        <f t="shared" si="71"/>
      </c>
      <c r="GR43" s="403">
        <f t="shared" si="72"/>
      </c>
      <c r="GS43" s="403">
        <f t="shared" si="73"/>
      </c>
      <c r="GT43" s="403">
        <f t="shared" si="74"/>
      </c>
      <c r="GU43" s="403">
        <f t="shared" si="75"/>
      </c>
      <c r="GV43" s="403">
        <f t="shared" si="76"/>
      </c>
      <c r="GW43" s="403">
        <f t="shared" si="77"/>
      </c>
      <c r="GX43" s="403">
        <f t="shared" si="78"/>
      </c>
      <c r="GY43" s="403">
        <f t="shared" si="79"/>
        <v>0</v>
      </c>
      <c r="GZ43" s="403">
        <f t="shared" si="80"/>
      </c>
      <c r="HA43" s="403">
        <f t="shared" si="81"/>
      </c>
      <c r="HB43" s="403">
        <f t="shared" si="82"/>
      </c>
      <c r="HC43" s="403">
        <f t="shared" si="83"/>
        <v>0</v>
      </c>
    </row>
    <row r="44" spans="2:211" ht="12.75">
      <c r="B44" s="450">
        <v>2013</v>
      </c>
      <c r="D44" s="329" t="s">
        <v>26</v>
      </c>
      <c r="E44" s="261" t="s">
        <v>371</v>
      </c>
      <c r="F44" s="229"/>
      <c r="J44" s="310"/>
      <c r="K44" s="237"/>
      <c r="L44" s="425"/>
      <c r="M44" s="310"/>
      <c r="N44" s="310"/>
      <c r="O44" s="311"/>
      <c r="P44" s="229"/>
      <c r="Q44" s="312">
        <v>1</v>
      </c>
      <c r="R44" s="313">
        <v>0</v>
      </c>
      <c r="S44" s="313">
        <v>0</v>
      </c>
      <c r="T44" s="229"/>
      <c r="U44" s="314"/>
      <c r="V44" s="330"/>
      <c r="W44" s="314"/>
      <c r="X44" s="351">
        <f t="shared" si="22"/>
      </c>
      <c r="Y44" s="223">
        <f t="shared" si="23"/>
      </c>
      <c r="Z44" s="351">
        <f t="shared" si="24"/>
      </c>
      <c r="AA44" s="255"/>
      <c r="AB44" s="229"/>
      <c r="AC44" s="187"/>
      <c r="AD44" s="187"/>
      <c r="AE44" s="187"/>
      <c r="AF44" s="187"/>
      <c r="AG44" s="187"/>
      <c r="AH44" s="187"/>
      <c r="AI44" s="187"/>
      <c r="AJ44" s="187"/>
      <c r="AK44" s="187"/>
      <c r="AL44" s="187"/>
      <c r="AM44" s="187"/>
      <c r="AN44" s="187"/>
      <c r="AO44" s="187"/>
      <c r="AP44" s="187"/>
      <c r="AQ44" s="187"/>
      <c r="AR44" s="187"/>
      <c r="AS44" s="187"/>
      <c r="AT44" s="187"/>
      <c r="AU44" s="311"/>
      <c r="AV44" s="229"/>
      <c r="AW44" s="187"/>
      <c r="AX44" s="187"/>
      <c r="AY44" s="187"/>
      <c r="AZ44" s="187"/>
      <c r="BA44" s="187"/>
      <c r="BB44" s="187"/>
      <c r="BC44" s="187"/>
      <c r="BD44" s="187"/>
      <c r="BE44" s="311"/>
      <c r="BF44" s="229"/>
      <c r="BG44" s="187"/>
      <c r="BH44" s="187"/>
      <c r="BI44" s="187"/>
      <c r="BJ44" s="187"/>
      <c r="BK44" s="187"/>
      <c r="BL44" s="187"/>
      <c r="BM44" s="187"/>
      <c r="BN44" s="187"/>
      <c r="BO44" s="187"/>
      <c r="BP44" s="187"/>
      <c r="BQ44" s="187"/>
      <c r="BR44" s="187"/>
      <c r="BS44" s="187"/>
      <c r="BT44" s="311"/>
      <c r="BU44" s="229"/>
      <c r="BV44" s="187"/>
      <c r="BW44" s="343"/>
      <c r="BX44" s="187"/>
      <c r="BY44" s="311"/>
      <c r="BZ44" s="229"/>
      <c r="CA44" s="187"/>
      <c r="CB44" s="343"/>
      <c r="CC44" s="229"/>
      <c r="CD44" s="187"/>
      <c r="CE44" s="187"/>
      <c r="CF44" s="225"/>
      <c r="CG44" s="311"/>
      <c r="CH44" s="229"/>
      <c r="CI44" s="187"/>
      <c r="CJ44" s="187"/>
      <c r="CK44" s="311"/>
      <c r="CL44" s="187"/>
      <c r="CM44" s="187"/>
      <c r="CN44" s="187"/>
      <c r="CO44" s="187"/>
      <c r="CP44" s="311"/>
      <c r="CQ44" s="187"/>
      <c r="CR44" s="187"/>
      <c r="CS44" s="187"/>
      <c r="CT44" s="187"/>
      <c r="CU44" s="187"/>
      <c r="CV44" s="187"/>
      <c r="CW44" s="311"/>
      <c r="CX44" s="187"/>
      <c r="CY44" s="187"/>
      <c r="CZ44" s="348"/>
      <c r="DA44" s="229"/>
      <c r="DB44" s="229"/>
      <c r="DC44" s="187"/>
      <c r="DD44" s="187"/>
      <c r="DE44" s="414"/>
      <c r="DF44" s="348"/>
      <c r="DG44" s="229"/>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361"/>
      <c r="EJ44" s="361"/>
      <c r="EK44" s="361"/>
      <c r="EL44" s="361"/>
      <c r="EM44" s="361"/>
      <c r="EN44" s="361"/>
      <c r="EO44" s="373">
        <f t="shared" si="25"/>
      </c>
      <c r="EP44" s="343"/>
      <c r="EQ44" s="255"/>
      <c r="ER44" s="229"/>
      <c r="ET44" s="265"/>
      <c r="EV44" s="229"/>
      <c r="EW44" s="403">
        <f t="shared" si="84"/>
      </c>
      <c r="EX44" s="403">
        <f t="shared" si="26"/>
      </c>
      <c r="EY44" s="403">
        <f t="shared" si="27"/>
      </c>
      <c r="EZ44" s="403">
        <f t="shared" si="28"/>
      </c>
      <c r="FA44" s="403">
        <f t="shared" si="29"/>
      </c>
      <c r="FB44" s="403">
        <f t="shared" si="30"/>
      </c>
      <c r="FC44" s="403">
        <f t="shared" si="31"/>
      </c>
      <c r="FD44" s="403">
        <f t="shared" si="32"/>
      </c>
      <c r="FE44" s="403">
        <f t="shared" si="33"/>
      </c>
      <c r="FF44" s="403">
        <f t="shared" si="34"/>
      </c>
      <c r="FG44" s="403">
        <f t="shared" si="35"/>
      </c>
      <c r="FH44" s="403">
        <f t="shared" si="36"/>
      </c>
      <c r="FI44" s="403">
        <f t="shared" si="37"/>
      </c>
      <c r="FJ44" s="403">
        <f t="shared" si="38"/>
      </c>
      <c r="FK44" s="403">
        <f t="shared" si="39"/>
      </c>
      <c r="FL44" s="403">
        <f t="shared" si="40"/>
      </c>
      <c r="FM44" s="403">
        <f t="shared" si="41"/>
      </c>
      <c r="FN44" s="403">
        <f t="shared" si="42"/>
      </c>
      <c r="FO44" s="403">
        <f t="shared" si="43"/>
      </c>
      <c r="FP44" s="403">
        <f t="shared" si="44"/>
      </c>
      <c r="FQ44" s="403">
        <f t="shared" si="45"/>
      </c>
      <c r="FR44" s="403">
        <f t="shared" si="46"/>
      </c>
      <c r="FS44" s="403">
        <f t="shared" si="47"/>
      </c>
      <c r="FT44" s="403">
        <f t="shared" si="48"/>
      </c>
      <c r="FU44" s="403">
        <f t="shared" si="49"/>
      </c>
      <c r="FV44" s="403">
        <f t="shared" si="50"/>
      </c>
      <c r="FW44" s="403">
        <f t="shared" si="51"/>
      </c>
      <c r="FX44" s="403">
        <f t="shared" si="52"/>
      </c>
      <c r="FY44" s="403">
        <f t="shared" si="53"/>
      </c>
      <c r="FZ44" s="403">
        <f t="shared" si="54"/>
      </c>
      <c r="GA44" s="403">
        <f t="shared" si="55"/>
      </c>
      <c r="GB44" s="403">
        <f t="shared" si="56"/>
      </c>
      <c r="GC44" s="403">
        <f t="shared" si="57"/>
      </c>
      <c r="GD44" s="403">
        <f t="shared" si="58"/>
      </c>
      <c r="GE44" s="403">
        <f t="shared" si="59"/>
      </c>
      <c r="GF44" s="403">
        <f t="shared" si="60"/>
      </c>
      <c r="GG44" s="403">
        <f t="shared" si="61"/>
      </c>
      <c r="GH44" s="403">
        <f t="shared" si="62"/>
      </c>
      <c r="GI44" s="403">
        <f t="shared" si="63"/>
      </c>
      <c r="GJ44" s="403">
        <f t="shared" si="64"/>
      </c>
      <c r="GK44" s="403">
        <f t="shared" si="65"/>
      </c>
      <c r="GL44" s="403">
        <f t="shared" si="66"/>
      </c>
      <c r="GM44" s="403">
        <f t="shared" si="67"/>
      </c>
      <c r="GN44" s="403">
        <f t="shared" si="68"/>
      </c>
      <c r="GO44" s="403">
        <f t="shared" si="69"/>
      </c>
      <c r="GP44" s="403">
        <f t="shared" si="70"/>
      </c>
      <c r="GQ44" s="403">
        <f t="shared" si="71"/>
      </c>
      <c r="GR44" s="403">
        <f t="shared" si="72"/>
      </c>
      <c r="GS44" s="403">
        <f t="shared" si="73"/>
      </c>
      <c r="GT44" s="403">
        <f t="shared" si="74"/>
      </c>
      <c r="GU44" s="403">
        <f t="shared" si="75"/>
      </c>
      <c r="GV44" s="403">
        <f t="shared" si="76"/>
      </c>
      <c r="GW44" s="403">
        <f t="shared" si="77"/>
      </c>
      <c r="GX44" s="403">
        <f t="shared" si="78"/>
      </c>
      <c r="GY44" s="403">
        <f t="shared" si="79"/>
      </c>
      <c r="GZ44" s="403">
        <f t="shared" si="80"/>
      </c>
      <c r="HA44" s="403">
        <f t="shared" si="81"/>
      </c>
      <c r="HB44" s="403">
        <f t="shared" si="82"/>
      </c>
      <c r="HC44" s="403">
        <f t="shared" si="83"/>
      </c>
    </row>
    <row r="45" spans="2:211" ht="12.75">
      <c r="B45" s="450">
        <v>2013</v>
      </c>
      <c r="D45" s="329" t="s">
        <v>149</v>
      </c>
      <c r="E45" s="261" t="s">
        <v>371</v>
      </c>
      <c r="F45" s="229"/>
      <c r="J45" s="310"/>
      <c r="K45" s="237"/>
      <c r="L45" s="237"/>
      <c r="M45" s="310"/>
      <c r="N45" s="310"/>
      <c r="O45" s="311"/>
      <c r="P45" s="229"/>
      <c r="Q45" s="312">
        <v>1</v>
      </c>
      <c r="R45" s="313">
        <v>0</v>
      </c>
      <c r="S45" s="313">
        <v>0</v>
      </c>
      <c r="T45" s="229"/>
      <c r="U45" s="314"/>
      <c r="V45" s="330"/>
      <c r="W45" s="314"/>
      <c r="X45" s="351">
        <f t="shared" si="22"/>
      </c>
      <c r="Y45" s="223">
        <f t="shared" si="23"/>
      </c>
      <c r="Z45" s="351">
        <f t="shared" si="24"/>
      </c>
      <c r="AA45" s="255"/>
      <c r="AB45" s="229"/>
      <c r="AC45" s="187"/>
      <c r="AD45" s="187"/>
      <c r="AE45" s="187"/>
      <c r="AF45" s="187"/>
      <c r="AG45" s="187"/>
      <c r="AH45" s="187"/>
      <c r="AI45" s="187"/>
      <c r="AJ45" s="187"/>
      <c r="AK45" s="187"/>
      <c r="AL45" s="187"/>
      <c r="AM45" s="187"/>
      <c r="AN45" s="187"/>
      <c r="AO45" s="187"/>
      <c r="AP45" s="187"/>
      <c r="AQ45" s="187"/>
      <c r="AR45" s="187"/>
      <c r="AS45" s="187"/>
      <c r="AT45" s="187"/>
      <c r="AU45" s="311"/>
      <c r="AV45" s="229"/>
      <c r="AW45" s="187"/>
      <c r="AX45" s="187"/>
      <c r="AY45" s="187"/>
      <c r="AZ45" s="187"/>
      <c r="BA45" s="187"/>
      <c r="BB45" s="187"/>
      <c r="BC45" s="187"/>
      <c r="BD45" s="187"/>
      <c r="BE45" s="311"/>
      <c r="BF45" s="229"/>
      <c r="BG45" s="187"/>
      <c r="BH45" s="187"/>
      <c r="BI45" s="187"/>
      <c r="BJ45" s="187"/>
      <c r="BK45" s="187"/>
      <c r="BL45" s="187"/>
      <c r="BM45" s="187"/>
      <c r="BN45" s="187"/>
      <c r="BO45" s="187"/>
      <c r="BP45" s="187"/>
      <c r="BQ45" s="187"/>
      <c r="BR45" s="187"/>
      <c r="BS45" s="187"/>
      <c r="BT45" s="311"/>
      <c r="BU45" s="229"/>
      <c r="BV45" s="187"/>
      <c r="BW45" s="343"/>
      <c r="BX45" s="187"/>
      <c r="BY45" s="311"/>
      <c r="BZ45" s="229"/>
      <c r="CA45" s="187"/>
      <c r="CB45" s="343"/>
      <c r="CC45" s="229"/>
      <c r="CD45" s="187"/>
      <c r="CE45" s="187"/>
      <c r="CF45" s="225"/>
      <c r="CG45" s="311"/>
      <c r="CH45" s="229"/>
      <c r="CI45" s="187"/>
      <c r="CJ45" s="187"/>
      <c r="CK45" s="311"/>
      <c r="CL45" s="187"/>
      <c r="CM45" s="187"/>
      <c r="CN45" s="187"/>
      <c r="CO45" s="187"/>
      <c r="CP45" s="311"/>
      <c r="CQ45" s="187"/>
      <c r="CR45" s="187"/>
      <c r="CS45" s="187"/>
      <c r="CT45" s="187"/>
      <c r="CU45" s="187"/>
      <c r="CV45" s="187"/>
      <c r="CW45" s="311"/>
      <c r="CX45" s="187"/>
      <c r="CY45" s="187"/>
      <c r="CZ45" s="348"/>
      <c r="DA45" s="229"/>
      <c r="DB45" s="229"/>
      <c r="DC45" s="187"/>
      <c r="DD45" s="187"/>
      <c r="DE45" s="414"/>
      <c r="DF45" s="348"/>
      <c r="DG45" s="229"/>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361"/>
      <c r="EJ45" s="361"/>
      <c r="EK45" s="361"/>
      <c r="EL45" s="361"/>
      <c r="EM45" s="361"/>
      <c r="EN45" s="361"/>
      <c r="EO45" s="373">
        <f t="shared" si="25"/>
      </c>
      <c r="EP45" s="343"/>
      <c r="EQ45" s="255"/>
      <c r="ER45" s="229"/>
      <c r="ET45" s="265"/>
      <c r="EV45" s="229"/>
      <c r="EW45" s="403">
        <f t="shared" si="84"/>
      </c>
      <c r="EX45" s="403">
        <f t="shared" si="26"/>
      </c>
      <c r="EY45" s="403">
        <f t="shared" si="27"/>
      </c>
      <c r="EZ45" s="403">
        <f t="shared" si="28"/>
      </c>
      <c r="FA45" s="403">
        <f t="shared" si="29"/>
      </c>
      <c r="FB45" s="403">
        <f t="shared" si="30"/>
      </c>
      <c r="FC45" s="403">
        <f t="shared" si="31"/>
      </c>
      <c r="FD45" s="403">
        <f t="shared" si="32"/>
      </c>
      <c r="FE45" s="403">
        <f t="shared" si="33"/>
      </c>
      <c r="FF45" s="403">
        <f t="shared" si="34"/>
      </c>
      <c r="FG45" s="403">
        <f t="shared" si="35"/>
      </c>
      <c r="FH45" s="403">
        <f t="shared" si="36"/>
      </c>
      <c r="FI45" s="403">
        <f t="shared" si="37"/>
      </c>
      <c r="FJ45" s="403">
        <f t="shared" si="38"/>
      </c>
      <c r="FK45" s="403">
        <f t="shared" si="39"/>
      </c>
      <c r="FL45" s="403">
        <f t="shared" si="40"/>
      </c>
      <c r="FM45" s="403">
        <f t="shared" si="41"/>
      </c>
      <c r="FN45" s="403">
        <f t="shared" si="42"/>
      </c>
      <c r="FO45" s="403">
        <f t="shared" si="43"/>
      </c>
      <c r="FP45" s="403">
        <f t="shared" si="44"/>
      </c>
      <c r="FQ45" s="403">
        <f t="shared" si="45"/>
      </c>
      <c r="FR45" s="403">
        <f t="shared" si="46"/>
      </c>
      <c r="FS45" s="403">
        <f t="shared" si="47"/>
      </c>
      <c r="FT45" s="403">
        <f t="shared" si="48"/>
      </c>
      <c r="FU45" s="403">
        <f t="shared" si="49"/>
      </c>
      <c r="FV45" s="403">
        <f t="shared" si="50"/>
      </c>
      <c r="FW45" s="403">
        <f t="shared" si="51"/>
      </c>
      <c r="FX45" s="403">
        <f t="shared" si="52"/>
      </c>
      <c r="FY45" s="403">
        <f t="shared" si="53"/>
      </c>
      <c r="FZ45" s="403">
        <f t="shared" si="54"/>
      </c>
      <c r="GA45" s="403">
        <f t="shared" si="55"/>
      </c>
      <c r="GB45" s="403">
        <f t="shared" si="56"/>
      </c>
      <c r="GC45" s="403">
        <f t="shared" si="57"/>
      </c>
      <c r="GD45" s="403">
        <f t="shared" si="58"/>
      </c>
      <c r="GE45" s="403">
        <f t="shared" si="59"/>
      </c>
      <c r="GF45" s="403">
        <f t="shared" si="60"/>
      </c>
      <c r="GG45" s="403">
        <f t="shared" si="61"/>
      </c>
      <c r="GH45" s="403">
        <f t="shared" si="62"/>
      </c>
      <c r="GI45" s="403">
        <f t="shared" si="63"/>
      </c>
      <c r="GJ45" s="403">
        <f t="shared" si="64"/>
      </c>
      <c r="GK45" s="403">
        <f t="shared" si="65"/>
      </c>
      <c r="GL45" s="403">
        <f t="shared" si="66"/>
      </c>
      <c r="GM45" s="403">
        <f t="shared" si="67"/>
      </c>
      <c r="GN45" s="403">
        <f t="shared" si="68"/>
      </c>
      <c r="GO45" s="403">
        <f t="shared" si="69"/>
      </c>
      <c r="GP45" s="403">
        <f t="shared" si="70"/>
      </c>
      <c r="GQ45" s="403">
        <f t="shared" si="71"/>
      </c>
      <c r="GR45" s="403">
        <f t="shared" si="72"/>
      </c>
      <c r="GS45" s="403">
        <f t="shared" si="73"/>
      </c>
      <c r="GT45" s="403">
        <f t="shared" si="74"/>
      </c>
      <c r="GU45" s="403">
        <f t="shared" si="75"/>
      </c>
      <c r="GV45" s="403">
        <f t="shared" si="76"/>
      </c>
      <c r="GW45" s="403">
        <f t="shared" si="77"/>
      </c>
      <c r="GX45" s="403">
        <f t="shared" si="78"/>
      </c>
      <c r="GY45" s="403">
        <f t="shared" si="79"/>
      </c>
      <c r="GZ45" s="403">
        <f t="shared" si="80"/>
      </c>
      <c r="HA45" s="403">
        <f t="shared" si="81"/>
      </c>
      <c r="HB45" s="403">
        <f t="shared" si="82"/>
      </c>
      <c r="HC45" s="403">
        <f t="shared" si="83"/>
      </c>
    </row>
    <row r="46" spans="2:211" ht="26.25">
      <c r="B46" s="450">
        <v>2013</v>
      </c>
      <c r="D46" s="331" t="s">
        <v>257</v>
      </c>
      <c r="E46" s="262" t="s">
        <v>372</v>
      </c>
      <c r="F46" s="229"/>
      <c r="J46" s="316"/>
      <c r="K46" s="317"/>
      <c r="L46" s="317"/>
      <c r="M46" s="316"/>
      <c r="N46" s="316"/>
      <c r="O46" s="311"/>
      <c r="P46" s="229"/>
      <c r="Q46" s="312">
        <v>1</v>
      </c>
      <c r="R46" s="321">
        <v>4</v>
      </c>
      <c r="S46" s="318">
        <v>1</v>
      </c>
      <c r="T46" s="229"/>
      <c r="U46" s="314"/>
      <c r="V46" s="314"/>
      <c r="W46" s="314"/>
      <c r="X46" s="351">
        <f t="shared" si="22"/>
      </c>
      <c r="Y46" s="223">
        <f t="shared" si="23"/>
      </c>
      <c r="Z46" s="351">
        <f t="shared" si="24"/>
      </c>
      <c r="AA46" s="255"/>
      <c r="AB46" s="229"/>
      <c r="AC46" s="187"/>
      <c r="AD46" s="187"/>
      <c r="AE46" s="187"/>
      <c r="AF46" s="187"/>
      <c r="AG46" s="187"/>
      <c r="AH46" s="187"/>
      <c r="AI46" s="187"/>
      <c r="AJ46" s="187"/>
      <c r="AK46" s="187"/>
      <c r="AL46" s="187"/>
      <c r="AM46" s="187"/>
      <c r="AN46" s="187"/>
      <c r="AO46" s="187"/>
      <c r="AP46" s="187"/>
      <c r="AQ46" s="187"/>
      <c r="AR46" s="187"/>
      <c r="AS46" s="187"/>
      <c r="AT46" s="187"/>
      <c r="AU46" s="311"/>
      <c r="AV46" s="229"/>
      <c r="AW46" s="187"/>
      <c r="AX46" s="187"/>
      <c r="AY46" s="187"/>
      <c r="AZ46" s="187"/>
      <c r="BA46" s="187"/>
      <c r="BB46" s="187"/>
      <c r="BC46" s="187"/>
      <c r="BD46" s="187"/>
      <c r="BE46" s="311"/>
      <c r="BF46" s="229"/>
      <c r="BG46" s="187"/>
      <c r="BH46" s="187"/>
      <c r="BI46" s="187"/>
      <c r="BJ46" s="187"/>
      <c r="BK46" s="187"/>
      <c r="BL46" s="187"/>
      <c r="BM46" s="187"/>
      <c r="BN46" s="187"/>
      <c r="BO46" s="187"/>
      <c r="BP46" s="187"/>
      <c r="BQ46" s="187"/>
      <c r="BR46" s="187"/>
      <c r="BS46" s="187"/>
      <c r="BT46" s="311"/>
      <c r="BU46" s="229"/>
      <c r="BV46" s="187"/>
      <c r="BW46" s="343"/>
      <c r="BX46" s="187"/>
      <c r="BY46" s="311"/>
      <c r="BZ46" s="229"/>
      <c r="CA46" s="187"/>
      <c r="CB46" s="343"/>
      <c r="CC46" s="229"/>
      <c r="CD46" s="187"/>
      <c r="CE46" s="187"/>
      <c r="CF46" s="225"/>
      <c r="CG46" s="311"/>
      <c r="CH46" s="229"/>
      <c r="CI46" s="187"/>
      <c r="CJ46" s="187"/>
      <c r="CK46" s="311"/>
      <c r="CL46" s="187"/>
      <c r="CM46" s="187"/>
      <c r="CN46" s="187"/>
      <c r="CO46" s="187"/>
      <c r="CP46" s="311"/>
      <c r="CQ46" s="187"/>
      <c r="CR46" s="187"/>
      <c r="CS46" s="187"/>
      <c r="CT46" s="187"/>
      <c r="CU46" s="187"/>
      <c r="CV46" s="187"/>
      <c r="CW46" s="311"/>
      <c r="CX46" s="187"/>
      <c r="CY46" s="187"/>
      <c r="CZ46" s="348"/>
      <c r="DA46" s="229"/>
      <c r="DB46" s="229"/>
      <c r="DC46" s="187"/>
      <c r="DD46" s="187"/>
      <c r="DE46" s="414"/>
      <c r="DF46" s="348"/>
      <c r="DG46" s="229"/>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361"/>
      <c r="EJ46" s="361"/>
      <c r="EK46" s="361"/>
      <c r="EL46" s="361"/>
      <c r="EM46" s="361"/>
      <c r="EN46" s="361"/>
      <c r="EO46" s="373">
        <f t="shared" si="25"/>
      </c>
      <c r="EP46" s="343"/>
      <c r="EQ46" s="255"/>
      <c r="ER46" s="229"/>
      <c r="ET46" s="265"/>
      <c r="EV46" s="229"/>
      <c r="EW46" s="403">
        <f t="shared" si="84"/>
      </c>
      <c r="EX46" s="403">
        <f t="shared" si="26"/>
      </c>
      <c r="EY46" s="403">
        <f t="shared" si="27"/>
      </c>
      <c r="EZ46" s="403">
        <f t="shared" si="28"/>
      </c>
      <c r="FA46" s="403">
        <f t="shared" si="29"/>
      </c>
      <c r="FB46" s="403">
        <f t="shared" si="30"/>
      </c>
      <c r="FC46" s="403">
        <f t="shared" si="31"/>
      </c>
      <c r="FD46" s="403">
        <f t="shared" si="32"/>
      </c>
      <c r="FE46" s="403">
        <f t="shared" si="33"/>
      </c>
      <c r="FF46" s="403">
        <f t="shared" si="34"/>
      </c>
      <c r="FG46" s="403">
        <f t="shared" si="35"/>
      </c>
      <c r="FH46" s="403">
        <f t="shared" si="36"/>
      </c>
      <c r="FI46" s="403">
        <f t="shared" si="37"/>
      </c>
      <c r="FJ46" s="403">
        <f t="shared" si="38"/>
      </c>
      <c r="FK46" s="403">
        <f t="shared" si="39"/>
      </c>
      <c r="FL46" s="403">
        <f t="shared" si="40"/>
      </c>
      <c r="FM46" s="403">
        <f t="shared" si="41"/>
      </c>
      <c r="FN46" s="403">
        <f t="shared" si="42"/>
      </c>
      <c r="FO46" s="403">
        <f t="shared" si="43"/>
      </c>
      <c r="FP46" s="403">
        <f t="shared" si="44"/>
      </c>
      <c r="FQ46" s="403">
        <f t="shared" si="45"/>
      </c>
      <c r="FR46" s="403">
        <f t="shared" si="46"/>
      </c>
      <c r="FS46" s="403">
        <f t="shared" si="47"/>
      </c>
      <c r="FT46" s="403">
        <f t="shared" si="48"/>
      </c>
      <c r="FU46" s="403">
        <f t="shared" si="49"/>
      </c>
      <c r="FV46" s="403">
        <f t="shared" si="50"/>
      </c>
      <c r="FW46" s="403">
        <f t="shared" si="51"/>
      </c>
      <c r="FX46" s="403">
        <f t="shared" si="52"/>
      </c>
      <c r="FY46" s="403">
        <f t="shared" si="53"/>
      </c>
      <c r="FZ46" s="403">
        <f t="shared" si="54"/>
      </c>
      <c r="GA46" s="403">
        <f t="shared" si="55"/>
      </c>
      <c r="GB46" s="403">
        <f t="shared" si="56"/>
      </c>
      <c r="GC46" s="403">
        <f t="shared" si="57"/>
      </c>
      <c r="GD46" s="403">
        <f t="shared" si="58"/>
      </c>
      <c r="GE46" s="403">
        <f t="shared" si="59"/>
      </c>
      <c r="GF46" s="403">
        <f t="shared" si="60"/>
      </c>
      <c r="GG46" s="403">
        <f t="shared" si="61"/>
      </c>
      <c r="GH46" s="403">
        <f t="shared" si="62"/>
      </c>
      <c r="GI46" s="403">
        <f t="shared" si="63"/>
      </c>
      <c r="GJ46" s="403">
        <f t="shared" si="64"/>
      </c>
      <c r="GK46" s="403">
        <f t="shared" si="65"/>
      </c>
      <c r="GL46" s="403">
        <f t="shared" si="66"/>
      </c>
      <c r="GM46" s="403">
        <f t="shared" si="67"/>
      </c>
      <c r="GN46" s="403">
        <f t="shared" si="68"/>
      </c>
      <c r="GO46" s="403">
        <f t="shared" si="69"/>
      </c>
      <c r="GP46" s="403">
        <f t="shared" si="70"/>
      </c>
      <c r="GQ46" s="403">
        <f t="shared" si="71"/>
      </c>
      <c r="GR46" s="403">
        <f t="shared" si="72"/>
      </c>
      <c r="GS46" s="403">
        <f t="shared" si="73"/>
      </c>
      <c r="GT46" s="403">
        <f t="shared" si="74"/>
      </c>
      <c r="GU46" s="403">
        <f t="shared" si="75"/>
      </c>
      <c r="GV46" s="403">
        <f t="shared" si="76"/>
      </c>
      <c r="GW46" s="403">
        <f t="shared" si="77"/>
      </c>
      <c r="GX46" s="403">
        <f t="shared" si="78"/>
      </c>
      <c r="GY46" s="403">
        <f t="shared" si="79"/>
      </c>
      <c r="GZ46" s="403">
        <f t="shared" si="80"/>
      </c>
      <c r="HA46" s="403">
        <f t="shared" si="81"/>
      </c>
      <c r="HB46" s="403">
        <f t="shared" si="82"/>
      </c>
      <c r="HC46" s="403">
        <f t="shared" si="83"/>
      </c>
    </row>
    <row r="47" spans="2:211" ht="12.75">
      <c r="B47" s="450">
        <v>2013</v>
      </c>
      <c r="D47" s="331" t="s">
        <v>256</v>
      </c>
      <c r="E47" s="262" t="s">
        <v>372</v>
      </c>
      <c r="F47" s="228"/>
      <c r="J47" s="310"/>
      <c r="K47" s="237"/>
      <c r="L47" s="237"/>
      <c r="M47" s="310"/>
      <c r="N47" s="310"/>
      <c r="O47" s="315"/>
      <c r="P47" s="228"/>
      <c r="Q47" s="312">
        <v>1</v>
      </c>
      <c r="R47" s="312">
        <v>8</v>
      </c>
      <c r="S47" s="313">
        <v>0</v>
      </c>
      <c r="T47" s="228"/>
      <c r="U47" s="314"/>
      <c r="V47" s="314"/>
      <c r="W47" s="314"/>
      <c r="X47" s="351">
        <f t="shared" si="22"/>
      </c>
      <c r="Y47" s="223">
        <f t="shared" si="23"/>
      </c>
      <c r="Z47" s="351">
        <f t="shared" si="24"/>
      </c>
      <c r="AA47" s="255"/>
      <c r="AB47" s="228"/>
      <c r="AC47" s="187"/>
      <c r="AD47" s="187"/>
      <c r="AE47" s="187"/>
      <c r="AF47" s="187"/>
      <c r="AG47" s="187"/>
      <c r="AH47" s="187"/>
      <c r="AI47" s="187"/>
      <c r="AJ47" s="187"/>
      <c r="AK47" s="187"/>
      <c r="AL47" s="187"/>
      <c r="AM47" s="187"/>
      <c r="AN47" s="187"/>
      <c r="AO47" s="187"/>
      <c r="AP47" s="187"/>
      <c r="AQ47" s="187"/>
      <c r="AR47" s="187"/>
      <c r="AS47" s="187"/>
      <c r="AT47" s="187"/>
      <c r="AU47" s="311"/>
      <c r="AV47" s="228"/>
      <c r="AW47" s="187"/>
      <c r="AX47" s="187"/>
      <c r="AY47" s="187"/>
      <c r="AZ47" s="187"/>
      <c r="BA47" s="187"/>
      <c r="BB47" s="187"/>
      <c r="BC47" s="187"/>
      <c r="BD47" s="187"/>
      <c r="BE47" s="311"/>
      <c r="BF47" s="228"/>
      <c r="BG47" s="187"/>
      <c r="BH47" s="187"/>
      <c r="BI47" s="187"/>
      <c r="BJ47" s="187"/>
      <c r="BK47" s="187"/>
      <c r="BL47" s="187"/>
      <c r="BM47" s="187"/>
      <c r="BN47" s="187"/>
      <c r="BO47" s="187"/>
      <c r="BP47" s="187"/>
      <c r="BQ47" s="187"/>
      <c r="BR47" s="187"/>
      <c r="BS47" s="187"/>
      <c r="BT47" s="311"/>
      <c r="BU47" s="228"/>
      <c r="BV47" s="187"/>
      <c r="BW47" s="343"/>
      <c r="BX47" s="187"/>
      <c r="BY47" s="311"/>
      <c r="BZ47" s="228"/>
      <c r="CA47" s="187"/>
      <c r="CB47" s="343"/>
      <c r="CC47" s="229"/>
      <c r="CD47" s="187"/>
      <c r="CE47" s="187"/>
      <c r="CF47" s="225"/>
      <c r="CG47" s="311"/>
      <c r="CH47" s="228"/>
      <c r="CI47" s="187"/>
      <c r="CJ47" s="187"/>
      <c r="CK47" s="311"/>
      <c r="CL47" s="187"/>
      <c r="CM47" s="187"/>
      <c r="CN47" s="187"/>
      <c r="CO47" s="187"/>
      <c r="CP47" s="311"/>
      <c r="CQ47" s="187"/>
      <c r="CR47" s="187"/>
      <c r="CS47" s="187"/>
      <c r="CT47" s="187"/>
      <c r="CU47" s="187"/>
      <c r="CV47" s="187"/>
      <c r="CW47" s="311"/>
      <c r="CX47" s="187"/>
      <c r="CY47" s="187"/>
      <c r="CZ47" s="348"/>
      <c r="DA47" s="228"/>
      <c r="DB47" s="228"/>
      <c r="DC47" s="187"/>
      <c r="DD47" s="187"/>
      <c r="DE47" s="414"/>
      <c r="DF47" s="348"/>
      <c r="DG47" s="228"/>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361"/>
      <c r="EJ47" s="361"/>
      <c r="EK47" s="361"/>
      <c r="EL47" s="361"/>
      <c r="EM47" s="361"/>
      <c r="EN47" s="361"/>
      <c r="EO47" s="373">
        <f t="shared" si="25"/>
      </c>
      <c r="EP47" s="343"/>
      <c r="EQ47" s="255"/>
      <c r="ER47" s="228"/>
      <c r="ET47" s="265"/>
      <c r="EV47" s="228"/>
      <c r="EW47" s="403">
        <f t="shared" si="84"/>
      </c>
      <c r="EX47" s="403">
        <f t="shared" si="26"/>
      </c>
      <c r="EY47" s="403">
        <f t="shared" si="27"/>
      </c>
      <c r="EZ47" s="403">
        <f t="shared" si="28"/>
      </c>
      <c r="FA47" s="403">
        <f t="shared" si="29"/>
      </c>
      <c r="FB47" s="403">
        <f t="shared" si="30"/>
      </c>
      <c r="FC47" s="403">
        <f t="shared" si="31"/>
      </c>
      <c r="FD47" s="403">
        <f t="shared" si="32"/>
      </c>
      <c r="FE47" s="403">
        <f t="shared" si="33"/>
      </c>
      <c r="FF47" s="403">
        <f t="shared" si="34"/>
      </c>
      <c r="FG47" s="403">
        <f t="shared" si="35"/>
      </c>
      <c r="FH47" s="403">
        <f t="shared" si="36"/>
      </c>
      <c r="FI47" s="403">
        <f t="shared" si="37"/>
      </c>
      <c r="FJ47" s="403">
        <f t="shared" si="38"/>
      </c>
      <c r="FK47" s="403">
        <f t="shared" si="39"/>
      </c>
      <c r="FL47" s="403">
        <f t="shared" si="40"/>
      </c>
      <c r="FM47" s="403">
        <f t="shared" si="41"/>
      </c>
      <c r="FN47" s="403">
        <f t="shared" si="42"/>
      </c>
      <c r="FO47" s="403">
        <f t="shared" si="43"/>
      </c>
      <c r="FP47" s="403">
        <f t="shared" si="44"/>
      </c>
      <c r="FQ47" s="403">
        <f t="shared" si="45"/>
      </c>
      <c r="FR47" s="403">
        <f t="shared" si="46"/>
      </c>
      <c r="FS47" s="403">
        <f t="shared" si="47"/>
      </c>
      <c r="FT47" s="403">
        <f t="shared" si="48"/>
      </c>
      <c r="FU47" s="403">
        <f t="shared" si="49"/>
      </c>
      <c r="FV47" s="403">
        <f t="shared" si="50"/>
      </c>
      <c r="FW47" s="403">
        <f t="shared" si="51"/>
      </c>
      <c r="FX47" s="403">
        <f t="shared" si="52"/>
      </c>
      <c r="FY47" s="403">
        <f t="shared" si="53"/>
      </c>
      <c r="FZ47" s="403">
        <f t="shared" si="54"/>
      </c>
      <c r="GA47" s="403">
        <f t="shared" si="55"/>
      </c>
      <c r="GB47" s="403">
        <f t="shared" si="56"/>
      </c>
      <c r="GC47" s="403">
        <f t="shared" si="57"/>
      </c>
      <c r="GD47" s="403">
        <f t="shared" si="58"/>
      </c>
      <c r="GE47" s="403">
        <f t="shared" si="59"/>
      </c>
      <c r="GF47" s="403">
        <f t="shared" si="60"/>
      </c>
      <c r="GG47" s="403">
        <f t="shared" si="61"/>
      </c>
      <c r="GH47" s="403">
        <f t="shared" si="62"/>
      </c>
      <c r="GI47" s="403">
        <f t="shared" si="63"/>
      </c>
      <c r="GJ47" s="403">
        <f t="shared" si="64"/>
      </c>
      <c r="GK47" s="403">
        <f t="shared" si="65"/>
      </c>
      <c r="GL47" s="403">
        <f t="shared" si="66"/>
      </c>
      <c r="GM47" s="403">
        <f t="shared" si="67"/>
      </c>
      <c r="GN47" s="403">
        <f t="shared" si="68"/>
      </c>
      <c r="GO47" s="403">
        <f t="shared" si="69"/>
      </c>
      <c r="GP47" s="403">
        <f t="shared" si="70"/>
      </c>
      <c r="GQ47" s="403">
        <f t="shared" si="71"/>
      </c>
      <c r="GR47" s="403">
        <f t="shared" si="72"/>
      </c>
      <c r="GS47" s="403">
        <f t="shared" si="73"/>
      </c>
      <c r="GT47" s="403">
        <f t="shared" si="74"/>
      </c>
      <c r="GU47" s="403">
        <f t="shared" si="75"/>
      </c>
      <c r="GV47" s="403">
        <f t="shared" si="76"/>
      </c>
      <c r="GW47" s="403">
        <f t="shared" si="77"/>
      </c>
      <c r="GX47" s="403">
        <f t="shared" si="78"/>
      </c>
      <c r="GY47" s="403">
        <f t="shared" si="79"/>
      </c>
      <c r="GZ47" s="403">
        <f t="shared" si="80"/>
      </c>
      <c r="HA47" s="403">
        <f t="shared" si="81"/>
      </c>
      <c r="HB47" s="403">
        <f t="shared" si="82"/>
      </c>
      <c r="HC47" s="403">
        <f t="shared" si="83"/>
      </c>
    </row>
    <row r="48" spans="2:211" ht="26.25">
      <c r="B48" s="450">
        <v>2013</v>
      </c>
      <c r="D48" s="331" t="s">
        <v>262</v>
      </c>
      <c r="E48" s="262" t="s">
        <v>372</v>
      </c>
      <c r="F48" s="229"/>
      <c r="J48" s="310"/>
      <c r="K48" s="237"/>
      <c r="L48" s="237"/>
      <c r="M48" s="310"/>
      <c r="N48" s="310"/>
      <c r="O48" s="311"/>
      <c r="P48" s="229"/>
      <c r="Q48" s="313">
        <v>0</v>
      </c>
      <c r="R48" s="312">
        <v>2</v>
      </c>
      <c r="S48" s="313">
        <v>0</v>
      </c>
      <c r="T48" s="229"/>
      <c r="U48" s="314"/>
      <c r="V48" s="314"/>
      <c r="W48" s="314"/>
      <c r="X48" s="351">
        <f t="shared" si="22"/>
      </c>
      <c r="Y48" s="223">
        <f t="shared" si="23"/>
      </c>
      <c r="Z48" s="351">
        <f t="shared" si="24"/>
      </c>
      <c r="AA48" s="255"/>
      <c r="AB48" s="229"/>
      <c r="AC48" s="187"/>
      <c r="AD48" s="187"/>
      <c r="AE48" s="187"/>
      <c r="AF48" s="187"/>
      <c r="AG48" s="187"/>
      <c r="AH48" s="187"/>
      <c r="AI48" s="187"/>
      <c r="AJ48" s="187"/>
      <c r="AK48" s="187"/>
      <c r="AL48" s="187"/>
      <c r="AM48" s="187"/>
      <c r="AN48" s="187"/>
      <c r="AO48" s="187"/>
      <c r="AP48" s="187"/>
      <c r="AQ48" s="187"/>
      <c r="AR48" s="187"/>
      <c r="AS48" s="187"/>
      <c r="AT48" s="187"/>
      <c r="AU48" s="311"/>
      <c r="AV48" s="229"/>
      <c r="AW48" s="187"/>
      <c r="AX48" s="187"/>
      <c r="AY48" s="187"/>
      <c r="AZ48" s="187"/>
      <c r="BA48" s="187"/>
      <c r="BB48" s="187"/>
      <c r="BC48" s="187"/>
      <c r="BD48" s="187"/>
      <c r="BE48" s="311"/>
      <c r="BF48" s="229"/>
      <c r="BG48" s="187"/>
      <c r="BH48" s="187"/>
      <c r="BI48" s="187"/>
      <c r="BJ48" s="187"/>
      <c r="BK48" s="187"/>
      <c r="BL48" s="187"/>
      <c r="BM48" s="187"/>
      <c r="BN48" s="187"/>
      <c r="BO48" s="187"/>
      <c r="BP48" s="187"/>
      <c r="BQ48" s="187"/>
      <c r="BR48" s="187"/>
      <c r="BS48" s="187"/>
      <c r="BT48" s="311"/>
      <c r="BU48" s="229"/>
      <c r="BV48" s="187"/>
      <c r="BW48" s="343"/>
      <c r="BX48" s="187"/>
      <c r="BY48" s="311"/>
      <c r="BZ48" s="229"/>
      <c r="CA48" s="187"/>
      <c r="CB48" s="343"/>
      <c r="CC48" s="229"/>
      <c r="CD48" s="187"/>
      <c r="CE48" s="187"/>
      <c r="CF48" s="225"/>
      <c r="CG48" s="311"/>
      <c r="CH48" s="229"/>
      <c r="CI48" s="187"/>
      <c r="CJ48" s="187"/>
      <c r="CK48" s="311"/>
      <c r="CL48" s="187"/>
      <c r="CM48" s="187"/>
      <c r="CN48" s="187"/>
      <c r="CO48" s="187"/>
      <c r="CP48" s="311"/>
      <c r="CQ48" s="187"/>
      <c r="CR48" s="187"/>
      <c r="CS48" s="187"/>
      <c r="CT48" s="187"/>
      <c r="CU48" s="187"/>
      <c r="CV48" s="187"/>
      <c r="CW48" s="311"/>
      <c r="CX48" s="187"/>
      <c r="CY48" s="187"/>
      <c r="CZ48" s="348"/>
      <c r="DA48" s="229"/>
      <c r="DB48" s="229"/>
      <c r="DC48" s="187"/>
      <c r="DD48" s="187"/>
      <c r="DE48" s="414"/>
      <c r="DF48" s="348"/>
      <c r="DG48" s="229"/>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361"/>
      <c r="EJ48" s="361"/>
      <c r="EK48" s="361"/>
      <c r="EL48" s="361"/>
      <c r="EM48" s="361"/>
      <c r="EN48" s="361"/>
      <c r="EO48" s="373">
        <f t="shared" si="25"/>
      </c>
      <c r="EP48" s="343"/>
      <c r="EQ48" s="255"/>
      <c r="ER48" s="229"/>
      <c r="ET48" s="265"/>
      <c r="EV48" s="229"/>
      <c r="EW48" s="403">
        <f t="shared" si="84"/>
      </c>
      <c r="EX48" s="403">
        <f t="shared" si="26"/>
      </c>
      <c r="EY48" s="403">
        <f t="shared" si="27"/>
      </c>
      <c r="EZ48" s="403">
        <f t="shared" si="28"/>
      </c>
      <c r="FA48" s="403">
        <f t="shared" si="29"/>
      </c>
      <c r="FB48" s="403">
        <f t="shared" si="30"/>
      </c>
      <c r="FC48" s="403">
        <f t="shared" si="31"/>
      </c>
      <c r="FD48" s="403">
        <f t="shared" si="32"/>
      </c>
      <c r="FE48" s="403">
        <f t="shared" si="33"/>
      </c>
      <c r="FF48" s="403">
        <f t="shared" si="34"/>
      </c>
      <c r="FG48" s="403">
        <f t="shared" si="35"/>
      </c>
      <c r="FH48" s="403">
        <f t="shared" si="36"/>
      </c>
      <c r="FI48" s="403">
        <f t="shared" si="37"/>
      </c>
      <c r="FJ48" s="403">
        <f t="shared" si="38"/>
      </c>
      <c r="FK48" s="403">
        <f t="shared" si="39"/>
      </c>
      <c r="FL48" s="403">
        <f t="shared" si="40"/>
      </c>
      <c r="FM48" s="403">
        <f t="shared" si="41"/>
      </c>
      <c r="FN48" s="403">
        <f t="shared" si="42"/>
      </c>
      <c r="FO48" s="403">
        <f t="shared" si="43"/>
      </c>
      <c r="FP48" s="403">
        <f t="shared" si="44"/>
      </c>
      <c r="FQ48" s="403">
        <f t="shared" si="45"/>
      </c>
      <c r="FR48" s="403">
        <f t="shared" si="46"/>
      </c>
      <c r="FS48" s="403">
        <f t="shared" si="47"/>
      </c>
      <c r="FT48" s="403">
        <f t="shared" si="48"/>
      </c>
      <c r="FU48" s="403">
        <f t="shared" si="49"/>
      </c>
      <c r="FV48" s="403">
        <f t="shared" si="50"/>
      </c>
      <c r="FW48" s="403">
        <f t="shared" si="51"/>
      </c>
      <c r="FX48" s="403">
        <f t="shared" si="52"/>
      </c>
      <c r="FY48" s="403">
        <f t="shared" si="53"/>
      </c>
      <c r="FZ48" s="403">
        <f t="shared" si="54"/>
      </c>
      <c r="GA48" s="403">
        <f t="shared" si="55"/>
      </c>
      <c r="GB48" s="403">
        <f t="shared" si="56"/>
      </c>
      <c r="GC48" s="403">
        <f t="shared" si="57"/>
      </c>
      <c r="GD48" s="403">
        <f t="shared" si="58"/>
      </c>
      <c r="GE48" s="403">
        <f t="shared" si="59"/>
      </c>
      <c r="GF48" s="403">
        <f t="shared" si="60"/>
      </c>
      <c r="GG48" s="403">
        <f t="shared" si="61"/>
      </c>
      <c r="GH48" s="403">
        <f t="shared" si="62"/>
      </c>
      <c r="GI48" s="403">
        <f t="shared" si="63"/>
      </c>
      <c r="GJ48" s="403">
        <f t="shared" si="64"/>
      </c>
      <c r="GK48" s="403">
        <f t="shared" si="65"/>
      </c>
      <c r="GL48" s="403">
        <f t="shared" si="66"/>
      </c>
      <c r="GM48" s="403">
        <f t="shared" si="67"/>
      </c>
      <c r="GN48" s="403">
        <f t="shared" si="68"/>
      </c>
      <c r="GO48" s="403">
        <f t="shared" si="69"/>
      </c>
      <c r="GP48" s="403">
        <f t="shared" si="70"/>
      </c>
      <c r="GQ48" s="403">
        <f t="shared" si="71"/>
      </c>
      <c r="GR48" s="403">
        <f t="shared" si="72"/>
      </c>
      <c r="GS48" s="403">
        <f t="shared" si="73"/>
      </c>
      <c r="GT48" s="403">
        <f t="shared" si="74"/>
      </c>
      <c r="GU48" s="403">
        <f t="shared" si="75"/>
      </c>
      <c r="GV48" s="403">
        <f t="shared" si="76"/>
      </c>
      <c r="GW48" s="403">
        <f t="shared" si="77"/>
      </c>
      <c r="GX48" s="403">
        <f t="shared" si="78"/>
      </c>
      <c r="GY48" s="403">
        <f t="shared" si="79"/>
      </c>
      <c r="GZ48" s="403">
        <f t="shared" si="80"/>
      </c>
      <c r="HA48" s="403">
        <f t="shared" si="81"/>
      </c>
      <c r="HB48" s="403">
        <f t="shared" si="82"/>
      </c>
      <c r="HC48" s="403">
        <f t="shared" si="83"/>
      </c>
    </row>
    <row r="49" spans="2:211" ht="16.5">
      <c r="B49" s="450">
        <v>2013</v>
      </c>
      <c r="D49" s="434" t="s">
        <v>595</v>
      </c>
      <c r="E49" s="262" t="s">
        <v>372</v>
      </c>
      <c r="F49" s="229"/>
      <c r="G49" s="322">
        <v>1</v>
      </c>
      <c r="H49" s="322">
        <v>3</v>
      </c>
      <c r="I49" s="324">
        <v>1</v>
      </c>
      <c r="J49" s="313">
        <v>0</v>
      </c>
      <c r="K49" s="417"/>
      <c r="L49" s="417"/>
      <c r="M49" s="313"/>
      <c r="N49" s="313"/>
      <c r="O49" s="311"/>
      <c r="P49" s="229"/>
      <c r="Q49" s="313">
        <v>0</v>
      </c>
      <c r="R49" s="321">
        <v>4</v>
      </c>
      <c r="S49" s="313">
        <v>0</v>
      </c>
      <c r="T49" s="229"/>
      <c r="U49" s="314">
        <v>261</v>
      </c>
      <c r="V49" s="367"/>
      <c r="W49" s="314">
        <v>30</v>
      </c>
      <c r="X49" s="351">
        <f t="shared" si="22"/>
        <v>7</v>
      </c>
      <c r="Y49" s="223">
        <f t="shared" si="23"/>
        <v>0.11494252873563218</v>
      </c>
      <c r="Z49" s="351">
        <f t="shared" si="24"/>
        <v>4</v>
      </c>
      <c r="AA49" s="255"/>
      <c r="AB49" s="229"/>
      <c r="AC49" s="187"/>
      <c r="AD49" s="187"/>
      <c r="AE49" s="187"/>
      <c r="AF49" s="187"/>
      <c r="AG49" s="327">
        <v>1</v>
      </c>
      <c r="AH49" s="187"/>
      <c r="AI49" s="187"/>
      <c r="AJ49" s="187"/>
      <c r="AK49" s="187"/>
      <c r="AL49" s="187"/>
      <c r="AM49" s="187"/>
      <c r="AN49" s="187"/>
      <c r="AO49" s="187"/>
      <c r="AP49" s="187"/>
      <c r="AQ49" s="187"/>
      <c r="AR49" s="187"/>
      <c r="AS49" s="187"/>
      <c r="AT49" s="187"/>
      <c r="AU49" s="311"/>
      <c r="AV49" s="229"/>
      <c r="AW49" s="187">
        <v>0.9</v>
      </c>
      <c r="AX49" s="327">
        <v>1</v>
      </c>
      <c r="AY49" s="187"/>
      <c r="AZ49" s="187"/>
      <c r="BA49" s="187"/>
      <c r="BB49" s="187"/>
      <c r="BC49" s="187"/>
      <c r="BD49" s="187"/>
      <c r="BE49" s="311"/>
      <c r="BF49" s="229"/>
      <c r="BG49" s="187"/>
      <c r="BH49" s="187"/>
      <c r="BI49" s="327">
        <v>0.5</v>
      </c>
      <c r="BJ49" s="187"/>
      <c r="BK49" s="187"/>
      <c r="BL49" s="187"/>
      <c r="BM49" s="187"/>
      <c r="BN49" s="328">
        <v>0.5</v>
      </c>
      <c r="BO49" s="187"/>
      <c r="BP49" s="187"/>
      <c r="BQ49" s="187"/>
      <c r="BR49" s="187"/>
      <c r="BS49" s="369">
        <v>0</v>
      </c>
      <c r="BT49" s="311"/>
      <c r="BU49" s="229"/>
      <c r="BV49" s="369">
        <v>0</v>
      </c>
      <c r="BW49" s="343"/>
      <c r="BX49" s="187"/>
      <c r="BY49" s="311"/>
      <c r="BZ49" s="229"/>
      <c r="CA49" s="369">
        <v>0</v>
      </c>
      <c r="CB49" s="343"/>
      <c r="CC49" s="229"/>
      <c r="CD49" s="187"/>
      <c r="CE49" s="354">
        <v>1</v>
      </c>
      <c r="CF49" s="225"/>
      <c r="CG49" s="311"/>
      <c r="CH49" s="229"/>
      <c r="CI49" s="342">
        <v>1</v>
      </c>
      <c r="CJ49" s="371">
        <v>1</v>
      </c>
      <c r="CK49" s="311"/>
      <c r="CL49" s="342">
        <v>1</v>
      </c>
      <c r="CM49" s="191">
        <v>0</v>
      </c>
      <c r="CN49" s="191">
        <v>0</v>
      </c>
      <c r="CO49" s="191">
        <v>0</v>
      </c>
      <c r="CP49" s="311"/>
      <c r="CQ49" s="191">
        <v>0</v>
      </c>
      <c r="CR49" s="191">
        <v>0</v>
      </c>
      <c r="CS49" s="191">
        <v>0</v>
      </c>
      <c r="CT49" s="191">
        <v>0</v>
      </c>
      <c r="CU49" s="191">
        <v>0</v>
      </c>
      <c r="CV49" s="191">
        <v>0</v>
      </c>
      <c r="CW49" s="311"/>
      <c r="CX49" s="358">
        <v>1</v>
      </c>
      <c r="CY49" s="187"/>
      <c r="CZ49" s="326" t="s">
        <v>596</v>
      </c>
      <c r="DA49" s="229"/>
      <c r="DB49" s="229"/>
      <c r="DC49" s="358">
        <v>1</v>
      </c>
      <c r="DD49" s="187"/>
      <c r="DE49" s="414"/>
      <c r="DF49" s="348"/>
      <c r="DG49" s="229"/>
      <c r="DH49" s="363">
        <v>1</v>
      </c>
      <c r="DI49" s="364">
        <v>1</v>
      </c>
      <c r="DJ49" s="363">
        <v>1</v>
      </c>
      <c r="DK49" s="361"/>
      <c r="DL49" s="361"/>
      <c r="DM49" s="361"/>
      <c r="DN49" s="364">
        <v>1</v>
      </c>
      <c r="DO49" s="361"/>
      <c r="DP49" s="364">
        <v>1</v>
      </c>
      <c r="DQ49" s="365">
        <v>1</v>
      </c>
      <c r="DR49" s="363">
        <v>1</v>
      </c>
      <c r="DS49" s="361"/>
      <c r="DT49" s="361"/>
      <c r="DU49" s="364">
        <v>1</v>
      </c>
      <c r="DV49" s="361"/>
      <c r="DW49" s="361"/>
      <c r="DX49" s="361"/>
      <c r="DY49" s="363">
        <v>1</v>
      </c>
      <c r="DZ49" s="361"/>
      <c r="EA49" s="361"/>
      <c r="EB49" s="361"/>
      <c r="EC49" s="361"/>
      <c r="ED49" s="363">
        <v>1</v>
      </c>
      <c r="EE49" s="361"/>
      <c r="EF49" s="361"/>
      <c r="EG49" s="361"/>
      <c r="EH49" s="361"/>
      <c r="EI49" s="361"/>
      <c r="EJ49" s="361"/>
      <c r="EK49" s="361"/>
      <c r="EL49" s="361"/>
      <c r="EM49" s="361"/>
      <c r="EN49" s="361"/>
      <c r="EO49" s="373">
        <f t="shared" si="25"/>
        <v>10</v>
      </c>
      <c r="EP49" s="433" t="s">
        <v>597</v>
      </c>
      <c r="EQ49" s="255"/>
      <c r="ER49" s="229"/>
      <c r="ET49" s="265"/>
      <c r="EV49" s="229"/>
      <c r="EW49" s="403">
        <f t="shared" si="84"/>
      </c>
      <c r="EX49" s="403">
        <f t="shared" si="26"/>
      </c>
      <c r="EY49" s="403">
        <f t="shared" si="27"/>
      </c>
      <c r="EZ49" s="403">
        <f t="shared" si="28"/>
      </c>
      <c r="FA49" s="403">
        <f t="shared" si="29"/>
        <v>30</v>
      </c>
      <c r="FB49" s="403">
        <f t="shared" si="30"/>
      </c>
      <c r="FC49" s="403">
        <f t="shared" si="31"/>
      </c>
      <c r="FD49" s="403">
        <f t="shared" si="32"/>
      </c>
      <c r="FE49" s="403">
        <f t="shared" si="33"/>
      </c>
      <c r="FF49" s="403">
        <f t="shared" si="34"/>
      </c>
      <c r="FG49" s="403">
        <f t="shared" si="35"/>
      </c>
      <c r="FH49" s="403">
        <f t="shared" si="36"/>
      </c>
      <c r="FI49" s="403">
        <f t="shared" si="37"/>
      </c>
      <c r="FJ49" s="403">
        <f t="shared" si="38"/>
      </c>
      <c r="FK49" s="403">
        <f t="shared" si="39"/>
      </c>
      <c r="FL49" s="403">
        <f t="shared" si="40"/>
      </c>
      <c r="FM49" s="403">
        <f t="shared" si="41"/>
      </c>
      <c r="FN49" s="403">
        <f t="shared" si="42"/>
      </c>
      <c r="FO49" s="403">
        <f t="shared" si="43"/>
      </c>
      <c r="FP49" s="403">
        <f t="shared" si="44"/>
      </c>
      <c r="FQ49" s="403">
        <f t="shared" si="45"/>
        <v>27</v>
      </c>
      <c r="FR49" s="403">
        <f t="shared" si="46"/>
        <v>30</v>
      </c>
      <c r="FS49" s="403">
        <f t="shared" si="47"/>
      </c>
      <c r="FT49" s="403">
        <f t="shared" si="48"/>
      </c>
      <c r="FU49" s="403">
        <f t="shared" si="49"/>
      </c>
      <c r="FV49" s="403">
        <f t="shared" si="50"/>
      </c>
      <c r="FW49" s="403">
        <f t="shared" si="51"/>
      </c>
      <c r="FX49" s="403">
        <f t="shared" si="52"/>
      </c>
      <c r="FY49" s="403">
        <f t="shared" si="53"/>
      </c>
      <c r="FZ49" s="403">
        <f t="shared" si="54"/>
      </c>
      <c r="GA49" s="403">
        <f t="shared" si="55"/>
      </c>
      <c r="GB49" s="403">
        <f t="shared" si="56"/>
      </c>
      <c r="GC49" s="403">
        <f t="shared" si="57"/>
        <v>15</v>
      </c>
      <c r="GD49" s="403">
        <f t="shared" si="58"/>
      </c>
      <c r="GE49" s="403">
        <f t="shared" si="59"/>
      </c>
      <c r="GF49" s="403">
        <f t="shared" si="60"/>
      </c>
      <c r="GG49" s="403">
        <f t="shared" si="61"/>
      </c>
      <c r="GH49" s="403">
        <f t="shared" si="62"/>
        <v>15</v>
      </c>
      <c r="GI49" s="403">
        <f t="shared" si="63"/>
      </c>
      <c r="GJ49" s="403">
        <f t="shared" si="64"/>
      </c>
      <c r="GK49" s="403">
        <f t="shared" si="65"/>
      </c>
      <c r="GL49" s="403">
        <f t="shared" si="66"/>
      </c>
      <c r="GM49" s="403">
        <f t="shared" si="67"/>
        <v>0</v>
      </c>
      <c r="GN49" s="403">
        <f t="shared" si="68"/>
      </c>
      <c r="GO49" s="403">
        <f t="shared" si="69"/>
      </c>
      <c r="GP49" s="403">
        <f t="shared" si="70"/>
        <v>0</v>
      </c>
      <c r="GQ49" s="403">
        <f t="shared" si="71"/>
      </c>
      <c r="GR49" s="403">
        <f t="shared" si="72"/>
      </c>
      <c r="GS49" s="403">
        <f t="shared" si="73"/>
      </c>
      <c r="GT49" s="403">
        <f t="shared" si="74"/>
      </c>
      <c r="GU49" s="403">
        <f t="shared" si="75"/>
        <v>0</v>
      </c>
      <c r="GV49" s="403">
        <f t="shared" si="76"/>
      </c>
      <c r="GW49" s="403">
        <f t="shared" si="77"/>
      </c>
      <c r="GX49" s="403">
        <f t="shared" si="78"/>
      </c>
      <c r="GY49" s="403">
        <f t="shared" si="79"/>
        <v>30</v>
      </c>
      <c r="GZ49" s="403">
        <f t="shared" si="80"/>
      </c>
      <c r="HA49" s="403">
        <f t="shared" si="81"/>
      </c>
      <c r="HB49" s="403">
        <f t="shared" si="82"/>
      </c>
      <c r="HC49" s="403">
        <f t="shared" si="83"/>
        <v>30</v>
      </c>
    </row>
    <row r="50" spans="2:211" ht="26.25">
      <c r="B50" s="450">
        <v>2013</v>
      </c>
      <c r="D50" s="434" t="s">
        <v>260</v>
      </c>
      <c r="E50" s="262" t="s">
        <v>372</v>
      </c>
      <c r="F50" s="229"/>
      <c r="G50" s="322">
        <v>1</v>
      </c>
      <c r="H50" s="322">
        <v>2</v>
      </c>
      <c r="I50" s="324">
        <v>1</v>
      </c>
      <c r="J50" s="313">
        <v>0</v>
      </c>
      <c r="K50" s="417"/>
      <c r="L50" s="417"/>
      <c r="M50" s="313"/>
      <c r="N50" s="313"/>
      <c r="O50" s="311"/>
      <c r="P50" s="229"/>
      <c r="Q50" s="313">
        <v>0</v>
      </c>
      <c r="R50" s="321">
        <v>4</v>
      </c>
      <c r="S50" s="313">
        <v>0</v>
      </c>
      <c r="T50" s="229"/>
      <c r="U50" s="314"/>
      <c r="V50" s="314"/>
      <c r="W50" s="314"/>
      <c r="X50" s="351">
        <f t="shared" si="22"/>
      </c>
      <c r="Y50" s="223">
        <f t="shared" si="23"/>
      </c>
      <c r="Z50" s="351">
        <f t="shared" si="24"/>
      </c>
      <c r="AA50" s="255"/>
      <c r="AB50" s="229"/>
      <c r="AC50" s="187"/>
      <c r="AD50" s="187"/>
      <c r="AE50" s="187"/>
      <c r="AF50" s="187"/>
      <c r="AG50" s="187"/>
      <c r="AH50" s="187"/>
      <c r="AI50" s="187"/>
      <c r="AJ50" s="187"/>
      <c r="AK50" s="187"/>
      <c r="AL50" s="187"/>
      <c r="AM50" s="187"/>
      <c r="AN50" s="187"/>
      <c r="AO50" s="187"/>
      <c r="AP50" s="187"/>
      <c r="AQ50" s="187"/>
      <c r="AR50" s="187"/>
      <c r="AS50" s="187"/>
      <c r="AT50" s="187"/>
      <c r="AU50" s="311"/>
      <c r="AV50" s="229"/>
      <c r="AW50" s="187"/>
      <c r="AX50" s="187"/>
      <c r="AY50" s="187"/>
      <c r="AZ50" s="187"/>
      <c r="BA50" s="187"/>
      <c r="BB50" s="187"/>
      <c r="BC50" s="187"/>
      <c r="BD50" s="187"/>
      <c r="BE50" s="311"/>
      <c r="BF50" s="229"/>
      <c r="BG50" s="187"/>
      <c r="BH50" s="187"/>
      <c r="BI50" s="187"/>
      <c r="BJ50" s="187"/>
      <c r="BK50" s="187"/>
      <c r="BL50" s="187"/>
      <c r="BM50" s="187"/>
      <c r="BN50" s="187"/>
      <c r="BO50" s="187"/>
      <c r="BP50" s="187"/>
      <c r="BQ50" s="187"/>
      <c r="BR50" s="187"/>
      <c r="BS50" s="187"/>
      <c r="BT50" s="311"/>
      <c r="BU50" s="229"/>
      <c r="BV50" s="187"/>
      <c r="BW50" s="343"/>
      <c r="BX50" s="187"/>
      <c r="BY50" s="311"/>
      <c r="BZ50" s="229"/>
      <c r="CA50" s="187"/>
      <c r="CB50" s="343"/>
      <c r="CC50" s="229"/>
      <c r="CD50" s="187"/>
      <c r="CE50" s="187"/>
      <c r="CF50" s="225"/>
      <c r="CG50" s="311"/>
      <c r="CH50" s="229"/>
      <c r="CI50" s="187"/>
      <c r="CJ50" s="187"/>
      <c r="CK50" s="311"/>
      <c r="CL50" s="187"/>
      <c r="CM50" s="187"/>
      <c r="CN50" s="187"/>
      <c r="CO50" s="187"/>
      <c r="CP50" s="311"/>
      <c r="CQ50" s="187"/>
      <c r="CR50" s="187"/>
      <c r="CS50" s="187"/>
      <c r="CT50" s="187"/>
      <c r="CU50" s="187"/>
      <c r="CV50" s="187"/>
      <c r="CW50" s="311"/>
      <c r="CX50" s="187"/>
      <c r="CY50" s="187"/>
      <c r="CZ50" s="348"/>
      <c r="DA50" s="229"/>
      <c r="DB50" s="229"/>
      <c r="DC50" s="187"/>
      <c r="DD50" s="187"/>
      <c r="DE50" s="414"/>
      <c r="DF50" s="348"/>
      <c r="DG50" s="229"/>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361"/>
      <c r="EJ50" s="361"/>
      <c r="EK50" s="361"/>
      <c r="EL50" s="361"/>
      <c r="EM50" s="361"/>
      <c r="EN50" s="361"/>
      <c r="EO50" s="373">
        <f t="shared" si="25"/>
      </c>
      <c r="EP50" s="343"/>
      <c r="EQ50" s="255"/>
      <c r="ER50" s="229"/>
      <c r="ET50" s="265"/>
      <c r="EV50" s="229"/>
      <c r="EW50" s="403">
        <f t="shared" si="84"/>
      </c>
      <c r="EX50" s="403">
        <f t="shared" si="26"/>
      </c>
      <c r="EY50" s="403">
        <f t="shared" si="27"/>
      </c>
      <c r="EZ50" s="403">
        <f t="shared" si="28"/>
      </c>
      <c r="FA50" s="403">
        <f t="shared" si="29"/>
      </c>
      <c r="FB50" s="403">
        <f t="shared" si="30"/>
      </c>
      <c r="FC50" s="403">
        <f t="shared" si="31"/>
      </c>
      <c r="FD50" s="403">
        <f t="shared" si="32"/>
      </c>
      <c r="FE50" s="403">
        <f t="shared" si="33"/>
      </c>
      <c r="FF50" s="403">
        <f t="shared" si="34"/>
      </c>
      <c r="FG50" s="403">
        <f t="shared" si="35"/>
      </c>
      <c r="FH50" s="403">
        <f t="shared" si="36"/>
      </c>
      <c r="FI50" s="403">
        <f t="shared" si="37"/>
      </c>
      <c r="FJ50" s="403">
        <f t="shared" si="38"/>
      </c>
      <c r="FK50" s="403">
        <f t="shared" si="39"/>
      </c>
      <c r="FL50" s="403">
        <f t="shared" si="40"/>
      </c>
      <c r="FM50" s="403">
        <f t="shared" si="41"/>
      </c>
      <c r="FN50" s="403">
        <f t="shared" si="42"/>
      </c>
      <c r="FO50" s="403">
        <f t="shared" si="43"/>
      </c>
      <c r="FP50" s="403">
        <f t="shared" si="44"/>
      </c>
      <c r="FQ50" s="403">
        <f t="shared" si="45"/>
      </c>
      <c r="FR50" s="403">
        <f t="shared" si="46"/>
      </c>
      <c r="FS50" s="403">
        <f t="shared" si="47"/>
      </c>
      <c r="FT50" s="403">
        <f t="shared" si="48"/>
      </c>
      <c r="FU50" s="403">
        <f t="shared" si="49"/>
      </c>
      <c r="FV50" s="403">
        <f t="shared" si="50"/>
      </c>
      <c r="FW50" s="403">
        <f t="shared" si="51"/>
      </c>
      <c r="FX50" s="403">
        <f t="shared" si="52"/>
      </c>
      <c r="FY50" s="403">
        <f t="shared" si="53"/>
      </c>
      <c r="FZ50" s="403">
        <f t="shared" si="54"/>
      </c>
      <c r="GA50" s="403">
        <f t="shared" si="55"/>
      </c>
      <c r="GB50" s="403">
        <f t="shared" si="56"/>
      </c>
      <c r="GC50" s="403">
        <f t="shared" si="57"/>
      </c>
      <c r="GD50" s="403">
        <f t="shared" si="58"/>
      </c>
      <c r="GE50" s="403">
        <f t="shared" si="59"/>
      </c>
      <c r="GF50" s="403">
        <f t="shared" si="60"/>
      </c>
      <c r="GG50" s="403">
        <f t="shared" si="61"/>
      </c>
      <c r="GH50" s="403">
        <f t="shared" si="62"/>
      </c>
      <c r="GI50" s="403">
        <f t="shared" si="63"/>
      </c>
      <c r="GJ50" s="403">
        <f t="shared" si="64"/>
      </c>
      <c r="GK50" s="403">
        <f t="shared" si="65"/>
      </c>
      <c r="GL50" s="403">
        <f t="shared" si="66"/>
      </c>
      <c r="GM50" s="403">
        <f t="shared" si="67"/>
      </c>
      <c r="GN50" s="403">
        <f t="shared" si="68"/>
      </c>
      <c r="GO50" s="403">
        <f t="shared" si="69"/>
      </c>
      <c r="GP50" s="403">
        <f t="shared" si="70"/>
      </c>
      <c r="GQ50" s="403">
        <f t="shared" si="71"/>
      </c>
      <c r="GR50" s="403">
        <f t="shared" si="72"/>
      </c>
      <c r="GS50" s="403">
        <f t="shared" si="73"/>
      </c>
      <c r="GT50" s="403">
        <f t="shared" si="74"/>
      </c>
      <c r="GU50" s="403">
        <f t="shared" si="75"/>
      </c>
      <c r="GV50" s="403">
        <f t="shared" si="76"/>
      </c>
      <c r="GW50" s="403">
        <f t="shared" si="77"/>
      </c>
      <c r="GX50" s="403">
        <f t="shared" si="78"/>
      </c>
      <c r="GY50" s="403">
        <f t="shared" si="79"/>
      </c>
      <c r="GZ50" s="403">
        <f t="shared" si="80"/>
      </c>
      <c r="HA50" s="403">
        <f t="shared" si="81"/>
      </c>
      <c r="HB50" s="403">
        <f t="shared" si="82"/>
      </c>
      <c r="HC50" s="403">
        <f t="shared" si="83"/>
      </c>
    </row>
    <row r="51" spans="2:211" ht="26.25">
      <c r="B51" s="450">
        <v>2013</v>
      </c>
      <c r="D51" s="331" t="s">
        <v>259</v>
      </c>
      <c r="E51" s="262" t="s">
        <v>372</v>
      </c>
      <c r="F51" s="229"/>
      <c r="J51" s="310"/>
      <c r="K51" s="237"/>
      <c r="L51" s="237"/>
      <c r="M51" s="310"/>
      <c r="N51" s="310"/>
      <c r="O51" s="311"/>
      <c r="P51" s="229"/>
      <c r="Q51" s="313">
        <v>0</v>
      </c>
      <c r="R51" s="320">
        <v>2</v>
      </c>
      <c r="S51" s="313">
        <v>0</v>
      </c>
      <c r="T51" s="229"/>
      <c r="U51" s="314"/>
      <c r="V51" s="314"/>
      <c r="W51" s="314"/>
      <c r="X51" s="351">
        <f t="shared" si="22"/>
      </c>
      <c r="Y51" s="223">
        <f t="shared" si="23"/>
      </c>
      <c r="Z51" s="351">
        <f t="shared" si="24"/>
      </c>
      <c r="AA51" s="255"/>
      <c r="AB51" s="229"/>
      <c r="AC51" s="187"/>
      <c r="AD51" s="187"/>
      <c r="AE51" s="187"/>
      <c r="AF51" s="187"/>
      <c r="AG51" s="187"/>
      <c r="AH51" s="187"/>
      <c r="AI51" s="187"/>
      <c r="AJ51" s="187"/>
      <c r="AK51" s="187"/>
      <c r="AL51" s="187"/>
      <c r="AM51" s="187"/>
      <c r="AN51" s="187"/>
      <c r="AO51" s="187"/>
      <c r="AP51" s="187"/>
      <c r="AQ51" s="187"/>
      <c r="AR51" s="187"/>
      <c r="AS51" s="187"/>
      <c r="AT51" s="187"/>
      <c r="AU51" s="311"/>
      <c r="AV51" s="229"/>
      <c r="AW51" s="187"/>
      <c r="AX51" s="187"/>
      <c r="AY51" s="187"/>
      <c r="AZ51" s="187"/>
      <c r="BA51" s="187"/>
      <c r="BB51" s="187"/>
      <c r="BC51" s="187"/>
      <c r="BD51" s="187"/>
      <c r="BE51" s="311"/>
      <c r="BF51" s="229"/>
      <c r="BG51" s="187"/>
      <c r="BH51" s="187"/>
      <c r="BI51" s="187"/>
      <c r="BJ51" s="187"/>
      <c r="BK51" s="187"/>
      <c r="BL51" s="187"/>
      <c r="BM51" s="187"/>
      <c r="BN51" s="187"/>
      <c r="BO51" s="187"/>
      <c r="BP51" s="187"/>
      <c r="BQ51" s="187"/>
      <c r="BR51" s="187"/>
      <c r="BS51" s="187"/>
      <c r="BT51" s="311"/>
      <c r="BU51" s="229"/>
      <c r="BV51" s="187"/>
      <c r="BW51" s="343"/>
      <c r="BX51" s="187"/>
      <c r="BY51" s="311"/>
      <c r="BZ51" s="229"/>
      <c r="CA51" s="187"/>
      <c r="CB51" s="343"/>
      <c r="CC51" s="229"/>
      <c r="CD51" s="187"/>
      <c r="CE51" s="187"/>
      <c r="CF51" s="225"/>
      <c r="CG51" s="311"/>
      <c r="CH51" s="229"/>
      <c r="CI51" s="187"/>
      <c r="CJ51" s="187"/>
      <c r="CK51" s="311"/>
      <c r="CL51" s="187"/>
      <c r="CM51" s="187"/>
      <c r="CN51" s="187"/>
      <c r="CO51" s="187"/>
      <c r="CP51" s="311"/>
      <c r="CQ51" s="187"/>
      <c r="CR51" s="187"/>
      <c r="CS51" s="187"/>
      <c r="CT51" s="187"/>
      <c r="CU51" s="187"/>
      <c r="CV51" s="187"/>
      <c r="CW51" s="311"/>
      <c r="CX51" s="187"/>
      <c r="CY51" s="187"/>
      <c r="CZ51" s="348"/>
      <c r="DA51" s="229"/>
      <c r="DB51" s="229"/>
      <c r="DC51" s="187"/>
      <c r="DD51" s="187"/>
      <c r="DE51" s="414"/>
      <c r="DF51" s="348"/>
      <c r="DG51" s="229"/>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361"/>
      <c r="EJ51" s="361"/>
      <c r="EK51" s="361"/>
      <c r="EL51" s="361"/>
      <c r="EM51" s="361"/>
      <c r="EN51" s="361"/>
      <c r="EO51" s="373">
        <f t="shared" si="25"/>
      </c>
      <c r="EP51" s="343"/>
      <c r="EQ51" s="255"/>
      <c r="ER51" s="229"/>
      <c r="ET51" s="265"/>
      <c r="EV51" s="229"/>
      <c r="EW51" s="403">
        <f t="shared" si="84"/>
      </c>
      <c r="EX51" s="403">
        <f t="shared" si="26"/>
      </c>
      <c r="EY51" s="403">
        <f t="shared" si="27"/>
      </c>
      <c r="EZ51" s="403">
        <f t="shared" si="28"/>
      </c>
      <c r="FA51" s="403">
        <f t="shared" si="29"/>
      </c>
      <c r="FB51" s="403">
        <f t="shared" si="30"/>
      </c>
      <c r="FC51" s="403">
        <f t="shared" si="31"/>
      </c>
      <c r="FD51" s="403">
        <f t="shared" si="32"/>
      </c>
      <c r="FE51" s="403">
        <f t="shared" si="33"/>
      </c>
      <c r="FF51" s="403">
        <f t="shared" si="34"/>
      </c>
      <c r="FG51" s="403">
        <f t="shared" si="35"/>
      </c>
      <c r="FH51" s="403">
        <f t="shared" si="36"/>
      </c>
      <c r="FI51" s="403">
        <f t="shared" si="37"/>
      </c>
      <c r="FJ51" s="403">
        <f t="shared" si="38"/>
      </c>
      <c r="FK51" s="403">
        <f t="shared" si="39"/>
      </c>
      <c r="FL51" s="403">
        <f t="shared" si="40"/>
      </c>
      <c r="FM51" s="403">
        <f t="shared" si="41"/>
      </c>
      <c r="FN51" s="403">
        <f t="shared" si="42"/>
      </c>
      <c r="FO51" s="403">
        <f t="shared" si="43"/>
      </c>
      <c r="FP51" s="403">
        <f t="shared" si="44"/>
      </c>
      <c r="FQ51" s="403">
        <f t="shared" si="45"/>
      </c>
      <c r="FR51" s="403">
        <f t="shared" si="46"/>
      </c>
      <c r="FS51" s="403">
        <f t="shared" si="47"/>
      </c>
      <c r="FT51" s="403">
        <f t="shared" si="48"/>
      </c>
      <c r="FU51" s="403">
        <f t="shared" si="49"/>
      </c>
      <c r="FV51" s="403">
        <f t="shared" si="50"/>
      </c>
      <c r="FW51" s="403">
        <f t="shared" si="51"/>
      </c>
      <c r="FX51" s="403">
        <f t="shared" si="52"/>
      </c>
      <c r="FY51" s="403">
        <f t="shared" si="53"/>
      </c>
      <c r="FZ51" s="403">
        <f t="shared" si="54"/>
      </c>
      <c r="GA51" s="403">
        <f t="shared" si="55"/>
      </c>
      <c r="GB51" s="403">
        <f t="shared" si="56"/>
      </c>
      <c r="GC51" s="403">
        <f t="shared" si="57"/>
      </c>
      <c r="GD51" s="403">
        <f t="shared" si="58"/>
      </c>
      <c r="GE51" s="403">
        <f t="shared" si="59"/>
      </c>
      <c r="GF51" s="403">
        <f t="shared" si="60"/>
      </c>
      <c r="GG51" s="403">
        <f t="shared" si="61"/>
      </c>
      <c r="GH51" s="403">
        <f t="shared" si="62"/>
      </c>
      <c r="GI51" s="403">
        <f t="shared" si="63"/>
      </c>
      <c r="GJ51" s="403">
        <f t="shared" si="64"/>
      </c>
      <c r="GK51" s="403">
        <f t="shared" si="65"/>
      </c>
      <c r="GL51" s="403">
        <f t="shared" si="66"/>
      </c>
      <c r="GM51" s="403">
        <f t="shared" si="67"/>
      </c>
      <c r="GN51" s="403">
        <f t="shared" si="68"/>
      </c>
      <c r="GO51" s="403">
        <f t="shared" si="69"/>
      </c>
      <c r="GP51" s="403">
        <f t="shared" si="70"/>
      </c>
      <c r="GQ51" s="403">
        <f t="shared" si="71"/>
      </c>
      <c r="GR51" s="403">
        <f t="shared" si="72"/>
      </c>
      <c r="GS51" s="403">
        <f t="shared" si="73"/>
      </c>
      <c r="GT51" s="403">
        <f t="shared" si="74"/>
      </c>
      <c r="GU51" s="403">
        <f t="shared" si="75"/>
      </c>
      <c r="GV51" s="403">
        <f t="shared" si="76"/>
      </c>
      <c r="GW51" s="403">
        <f t="shared" si="77"/>
      </c>
      <c r="GX51" s="403">
        <f t="shared" si="78"/>
      </c>
      <c r="GY51" s="403">
        <f t="shared" si="79"/>
      </c>
      <c r="GZ51" s="403">
        <f t="shared" si="80"/>
      </c>
      <c r="HA51" s="403">
        <f t="shared" si="81"/>
      </c>
      <c r="HB51" s="403">
        <f t="shared" si="82"/>
      </c>
      <c r="HC51" s="403">
        <f t="shared" si="83"/>
      </c>
    </row>
    <row r="52" spans="2:211" ht="12.75">
      <c r="B52" s="450">
        <v>2013</v>
      </c>
      <c r="D52" s="331" t="s">
        <v>261</v>
      </c>
      <c r="E52" s="262" t="s">
        <v>372</v>
      </c>
      <c r="F52" s="229"/>
      <c r="J52" s="310"/>
      <c r="K52" s="237"/>
      <c r="L52" s="237"/>
      <c r="M52" s="310"/>
      <c r="N52" s="310"/>
      <c r="O52" s="311"/>
      <c r="P52" s="229"/>
      <c r="Q52" s="313">
        <v>0</v>
      </c>
      <c r="R52" s="312">
        <v>2</v>
      </c>
      <c r="S52" s="313">
        <v>0</v>
      </c>
      <c r="T52" s="229"/>
      <c r="U52" s="314"/>
      <c r="V52" s="314"/>
      <c r="W52" s="314"/>
      <c r="X52" s="351">
        <f t="shared" si="22"/>
      </c>
      <c r="Y52" s="223">
        <f t="shared" si="23"/>
      </c>
      <c r="Z52" s="351">
        <f t="shared" si="24"/>
      </c>
      <c r="AA52" s="255"/>
      <c r="AB52" s="229"/>
      <c r="AC52" s="187"/>
      <c r="AD52" s="187"/>
      <c r="AE52" s="187"/>
      <c r="AF52" s="187"/>
      <c r="AG52" s="187"/>
      <c r="AH52" s="187"/>
      <c r="AI52" s="187"/>
      <c r="AJ52" s="187"/>
      <c r="AK52" s="187"/>
      <c r="AL52" s="187"/>
      <c r="AM52" s="187"/>
      <c r="AN52" s="187"/>
      <c r="AO52" s="187"/>
      <c r="AP52" s="187"/>
      <c r="AQ52" s="187"/>
      <c r="AR52" s="187"/>
      <c r="AS52" s="187"/>
      <c r="AT52" s="187"/>
      <c r="AU52" s="311"/>
      <c r="AV52" s="229"/>
      <c r="AW52" s="187"/>
      <c r="AX52" s="187"/>
      <c r="AY52" s="187"/>
      <c r="AZ52" s="187"/>
      <c r="BA52" s="187"/>
      <c r="BB52" s="187"/>
      <c r="BC52" s="187"/>
      <c r="BD52" s="187"/>
      <c r="BE52" s="311"/>
      <c r="BF52" s="229"/>
      <c r="BG52" s="187"/>
      <c r="BH52" s="187"/>
      <c r="BI52" s="187"/>
      <c r="BJ52" s="187"/>
      <c r="BK52" s="187"/>
      <c r="BL52" s="187"/>
      <c r="BM52" s="187"/>
      <c r="BN52" s="187"/>
      <c r="BO52" s="187"/>
      <c r="BP52" s="187"/>
      <c r="BQ52" s="187"/>
      <c r="BR52" s="187"/>
      <c r="BS52" s="187"/>
      <c r="BT52" s="311"/>
      <c r="BU52" s="229"/>
      <c r="BV52" s="187"/>
      <c r="BW52" s="343"/>
      <c r="BX52" s="187"/>
      <c r="BY52" s="311"/>
      <c r="BZ52" s="229"/>
      <c r="CA52" s="187"/>
      <c r="CB52" s="343"/>
      <c r="CC52" s="229"/>
      <c r="CD52" s="187"/>
      <c r="CE52" s="187"/>
      <c r="CF52" s="225"/>
      <c r="CG52" s="311"/>
      <c r="CH52" s="229"/>
      <c r="CI52" s="187"/>
      <c r="CJ52" s="187"/>
      <c r="CK52" s="311"/>
      <c r="CL52" s="187"/>
      <c r="CM52" s="187"/>
      <c r="CN52" s="187"/>
      <c r="CO52" s="187"/>
      <c r="CP52" s="311"/>
      <c r="CQ52" s="187"/>
      <c r="CR52" s="187"/>
      <c r="CS52" s="187"/>
      <c r="CT52" s="187"/>
      <c r="CU52" s="187"/>
      <c r="CV52" s="187"/>
      <c r="CW52" s="311"/>
      <c r="CX52" s="187"/>
      <c r="CY52" s="187"/>
      <c r="CZ52" s="348"/>
      <c r="DA52" s="229"/>
      <c r="DB52" s="229"/>
      <c r="DC52" s="187"/>
      <c r="DD52" s="187"/>
      <c r="DE52" s="414"/>
      <c r="DF52" s="348"/>
      <c r="DG52" s="229"/>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361"/>
      <c r="EJ52" s="361"/>
      <c r="EK52" s="361"/>
      <c r="EL52" s="361"/>
      <c r="EM52" s="361"/>
      <c r="EN52" s="361"/>
      <c r="EO52" s="373">
        <f t="shared" si="25"/>
      </c>
      <c r="EP52" s="343"/>
      <c r="EQ52" s="255"/>
      <c r="ER52" s="229"/>
      <c r="ET52" s="265"/>
      <c r="EV52" s="229"/>
      <c r="EW52" s="403">
        <f t="shared" si="84"/>
      </c>
      <c r="EX52" s="403">
        <f t="shared" si="26"/>
      </c>
      <c r="EY52" s="403">
        <f t="shared" si="27"/>
      </c>
      <c r="EZ52" s="403">
        <f t="shared" si="28"/>
      </c>
      <c r="FA52" s="403">
        <f t="shared" si="29"/>
      </c>
      <c r="FB52" s="403">
        <f t="shared" si="30"/>
      </c>
      <c r="FC52" s="403">
        <f t="shared" si="31"/>
      </c>
      <c r="FD52" s="403">
        <f t="shared" si="32"/>
      </c>
      <c r="FE52" s="403">
        <f t="shared" si="33"/>
      </c>
      <c r="FF52" s="403">
        <f t="shared" si="34"/>
      </c>
      <c r="FG52" s="403">
        <f t="shared" si="35"/>
      </c>
      <c r="FH52" s="403">
        <f t="shared" si="36"/>
      </c>
      <c r="FI52" s="403">
        <f t="shared" si="37"/>
      </c>
      <c r="FJ52" s="403">
        <f t="shared" si="38"/>
      </c>
      <c r="FK52" s="403">
        <f t="shared" si="39"/>
      </c>
      <c r="FL52" s="403">
        <f t="shared" si="40"/>
      </c>
      <c r="FM52" s="403">
        <f t="shared" si="41"/>
      </c>
      <c r="FN52" s="403">
        <f t="shared" si="42"/>
      </c>
      <c r="FO52" s="403">
        <f t="shared" si="43"/>
      </c>
      <c r="FP52" s="403">
        <f t="shared" si="44"/>
      </c>
      <c r="FQ52" s="403">
        <f t="shared" si="45"/>
      </c>
      <c r="FR52" s="403">
        <f t="shared" si="46"/>
      </c>
      <c r="FS52" s="403">
        <f t="shared" si="47"/>
      </c>
      <c r="FT52" s="403">
        <f t="shared" si="48"/>
      </c>
      <c r="FU52" s="403">
        <f t="shared" si="49"/>
      </c>
      <c r="FV52" s="403">
        <f t="shared" si="50"/>
      </c>
      <c r="FW52" s="403">
        <f t="shared" si="51"/>
      </c>
      <c r="FX52" s="403">
        <f t="shared" si="52"/>
      </c>
      <c r="FY52" s="403">
        <f t="shared" si="53"/>
      </c>
      <c r="FZ52" s="403">
        <f t="shared" si="54"/>
      </c>
      <c r="GA52" s="403">
        <f t="shared" si="55"/>
      </c>
      <c r="GB52" s="403">
        <f t="shared" si="56"/>
      </c>
      <c r="GC52" s="403">
        <f t="shared" si="57"/>
      </c>
      <c r="GD52" s="403">
        <f t="shared" si="58"/>
      </c>
      <c r="GE52" s="403">
        <f t="shared" si="59"/>
      </c>
      <c r="GF52" s="403">
        <f t="shared" si="60"/>
      </c>
      <c r="GG52" s="403">
        <f t="shared" si="61"/>
      </c>
      <c r="GH52" s="403">
        <f t="shared" si="62"/>
      </c>
      <c r="GI52" s="403">
        <f t="shared" si="63"/>
      </c>
      <c r="GJ52" s="403">
        <f t="shared" si="64"/>
      </c>
      <c r="GK52" s="403">
        <f t="shared" si="65"/>
      </c>
      <c r="GL52" s="403">
        <f t="shared" si="66"/>
      </c>
      <c r="GM52" s="403">
        <f t="shared" si="67"/>
      </c>
      <c r="GN52" s="403">
        <f t="shared" si="68"/>
      </c>
      <c r="GO52" s="403">
        <f t="shared" si="69"/>
      </c>
      <c r="GP52" s="403">
        <f t="shared" si="70"/>
      </c>
      <c r="GQ52" s="403">
        <f t="shared" si="71"/>
      </c>
      <c r="GR52" s="403">
        <f t="shared" si="72"/>
      </c>
      <c r="GS52" s="403">
        <f t="shared" si="73"/>
      </c>
      <c r="GT52" s="403">
        <f t="shared" si="74"/>
      </c>
      <c r="GU52" s="403">
        <f t="shared" si="75"/>
      </c>
      <c r="GV52" s="403">
        <f t="shared" si="76"/>
      </c>
      <c r="GW52" s="403">
        <f t="shared" si="77"/>
      </c>
      <c r="GX52" s="403">
        <f t="shared" si="78"/>
      </c>
      <c r="GY52" s="403">
        <f t="shared" si="79"/>
      </c>
      <c r="GZ52" s="403">
        <f t="shared" si="80"/>
      </c>
      <c r="HA52" s="403">
        <f t="shared" si="81"/>
      </c>
      <c r="HB52" s="403">
        <f t="shared" si="82"/>
      </c>
      <c r="HC52" s="403">
        <f t="shared" si="83"/>
      </c>
    </row>
    <row r="53" spans="2:211" ht="42">
      <c r="B53" s="450">
        <v>2013</v>
      </c>
      <c r="D53" s="434" t="s">
        <v>361</v>
      </c>
      <c r="E53" s="262" t="s">
        <v>372</v>
      </c>
      <c r="F53" s="229"/>
      <c r="G53" s="322">
        <v>1</v>
      </c>
      <c r="H53" s="322">
        <v>1</v>
      </c>
      <c r="I53" s="437">
        <v>0</v>
      </c>
      <c r="J53" s="313">
        <v>0</v>
      </c>
      <c r="K53" s="417"/>
      <c r="L53" s="417"/>
      <c r="M53" s="313"/>
      <c r="N53" s="313"/>
      <c r="O53" s="311"/>
      <c r="P53" s="229"/>
      <c r="Q53" s="313"/>
      <c r="R53" s="312">
        <v>1</v>
      </c>
      <c r="S53" s="310">
        <v>1</v>
      </c>
      <c r="T53" s="229"/>
      <c r="U53" s="314">
        <v>1450</v>
      </c>
      <c r="V53" s="367">
        <v>20</v>
      </c>
      <c r="W53" s="314">
        <v>4</v>
      </c>
      <c r="X53" s="351">
        <f t="shared" si="22"/>
        <v>20</v>
      </c>
      <c r="Y53" s="223">
        <f t="shared" si="23"/>
        <v>0.016551724137931035</v>
      </c>
      <c r="Z53" s="351">
        <f t="shared" si="24"/>
        <v>21</v>
      </c>
      <c r="AA53" s="326" t="s">
        <v>626</v>
      </c>
      <c r="AB53" s="229"/>
      <c r="AC53" s="415">
        <v>0.5</v>
      </c>
      <c r="AD53" s="187"/>
      <c r="AE53" s="187"/>
      <c r="AF53" s="187"/>
      <c r="AG53" s="187"/>
      <c r="AH53" s="187"/>
      <c r="AI53" s="187"/>
      <c r="AJ53" s="328">
        <v>0.5</v>
      </c>
      <c r="AK53" s="187"/>
      <c r="AL53" s="187"/>
      <c r="AM53" s="187"/>
      <c r="AN53" s="187"/>
      <c r="AO53" s="187"/>
      <c r="AP53" s="187"/>
      <c r="AQ53" s="187"/>
      <c r="AR53" s="187"/>
      <c r="AS53" s="187"/>
      <c r="AT53" s="187"/>
      <c r="AU53" s="311"/>
      <c r="AV53" s="229"/>
      <c r="AW53" s="187">
        <v>1</v>
      </c>
      <c r="AX53" s="327">
        <v>1</v>
      </c>
      <c r="AY53" s="187"/>
      <c r="AZ53" s="187"/>
      <c r="BA53" s="187"/>
      <c r="BB53" s="187"/>
      <c r="BC53" s="187"/>
      <c r="BD53" s="187"/>
      <c r="BE53" s="311"/>
      <c r="BF53" s="229"/>
      <c r="BG53" s="187"/>
      <c r="BH53" s="187"/>
      <c r="BI53" s="187"/>
      <c r="BJ53" s="327">
        <v>1</v>
      </c>
      <c r="BK53" s="187"/>
      <c r="BL53" s="187"/>
      <c r="BM53" s="187"/>
      <c r="BN53" s="187"/>
      <c r="BO53" s="187"/>
      <c r="BP53" s="187"/>
      <c r="BQ53" s="187"/>
      <c r="BR53" s="187"/>
      <c r="BS53" s="369">
        <v>0</v>
      </c>
      <c r="BT53" s="311"/>
      <c r="BU53" s="229"/>
      <c r="BV53" s="369">
        <v>0</v>
      </c>
      <c r="BW53" s="343"/>
      <c r="BX53" s="187"/>
      <c r="BY53" s="311"/>
      <c r="BZ53" s="229"/>
      <c r="CA53" s="369">
        <v>0</v>
      </c>
      <c r="CB53" s="343"/>
      <c r="CC53" s="229"/>
      <c r="CD53" s="187"/>
      <c r="CE53" s="354">
        <v>1</v>
      </c>
      <c r="CF53" s="225"/>
      <c r="CG53" s="311"/>
      <c r="CH53" s="229"/>
      <c r="CI53" s="342">
        <v>1</v>
      </c>
      <c r="CJ53" s="371">
        <v>1</v>
      </c>
      <c r="CK53" s="311"/>
      <c r="CL53" s="342">
        <v>1</v>
      </c>
      <c r="CM53" s="371">
        <v>1</v>
      </c>
      <c r="CN53" s="342">
        <v>1</v>
      </c>
      <c r="CO53" s="371">
        <v>1</v>
      </c>
      <c r="CP53" s="311"/>
      <c r="CQ53" s="191">
        <v>0</v>
      </c>
      <c r="CR53" s="342">
        <v>1</v>
      </c>
      <c r="CS53" s="371">
        <v>1</v>
      </c>
      <c r="CT53" s="191">
        <v>0</v>
      </c>
      <c r="CU53" s="371">
        <v>1</v>
      </c>
      <c r="CV53" s="342">
        <v>1</v>
      </c>
      <c r="CW53" s="255" t="s">
        <v>627</v>
      </c>
      <c r="CX53" s="358">
        <v>1</v>
      </c>
      <c r="CY53" s="187"/>
      <c r="CZ53" s="438" t="s">
        <v>628</v>
      </c>
      <c r="DA53" s="229"/>
      <c r="DB53" s="229"/>
      <c r="DC53" s="358">
        <v>1</v>
      </c>
      <c r="DD53" s="187"/>
      <c r="DE53" s="414"/>
      <c r="DF53" s="454" t="s">
        <v>629</v>
      </c>
      <c r="DG53" s="229"/>
      <c r="DH53" s="361"/>
      <c r="DI53" s="364">
        <v>1</v>
      </c>
      <c r="DJ53" s="363">
        <v>1</v>
      </c>
      <c r="DK53" s="361"/>
      <c r="DL53" s="361"/>
      <c r="DM53" s="361"/>
      <c r="DN53" s="361"/>
      <c r="DO53" s="361"/>
      <c r="DP53" s="364">
        <v>1</v>
      </c>
      <c r="DQ53" s="361"/>
      <c r="DR53" s="361"/>
      <c r="DS53" s="364">
        <v>1</v>
      </c>
      <c r="DT53" s="361"/>
      <c r="DU53" s="361"/>
      <c r="DV53" s="361"/>
      <c r="DW53" s="361"/>
      <c r="DX53" s="361"/>
      <c r="DY53" s="363">
        <v>1</v>
      </c>
      <c r="DZ53" s="361"/>
      <c r="EA53" s="361"/>
      <c r="EB53" s="361"/>
      <c r="EC53" s="361"/>
      <c r="ED53" s="363">
        <v>1</v>
      </c>
      <c r="EE53" s="364">
        <v>1</v>
      </c>
      <c r="EF53" s="361"/>
      <c r="EG53" s="361"/>
      <c r="EH53" s="361"/>
      <c r="EI53" s="363">
        <v>1</v>
      </c>
      <c r="EJ53" s="361"/>
      <c r="EK53" s="361"/>
      <c r="EL53" s="364">
        <v>1</v>
      </c>
      <c r="EM53" s="363">
        <v>1</v>
      </c>
      <c r="EN53" s="361"/>
      <c r="EO53" s="373">
        <f t="shared" si="25"/>
        <v>10</v>
      </c>
      <c r="EP53" s="343"/>
      <c r="EQ53" s="255"/>
      <c r="ER53" s="229"/>
      <c r="ET53" s="265"/>
      <c r="EV53" s="229"/>
      <c r="EW53" s="403">
        <f t="shared" si="84"/>
        <v>2</v>
      </c>
      <c r="EX53" s="403">
        <f t="shared" si="26"/>
      </c>
      <c r="EY53" s="403">
        <f t="shared" si="27"/>
      </c>
      <c r="EZ53" s="403">
        <f t="shared" si="28"/>
      </c>
      <c r="FA53" s="403">
        <f t="shared" si="29"/>
      </c>
      <c r="FB53" s="403">
        <f t="shared" si="30"/>
      </c>
      <c r="FC53" s="403">
        <f t="shared" si="31"/>
      </c>
      <c r="FD53" s="403">
        <f t="shared" si="32"/>
        <v>2</v>
      </c>
      <c r="FE53" s="403">
        <f t="shared" si="33"/>
      </c>
      <c r="FF53" s="403">
        <f t="shared" si="34"/>
      </c>
      <c r="FG53" s="403">
        <f t="shared" si="35"/>
      </c>
      <c r="FH53" s="403">
        <f t="shared" si="36"/>
      </c>
      <c r="FI53" s="403">
        <f t="shared" si="37"/>
      </c>
      <c r="FJ53" s="403">
        <f t="shared" si="38"/>
      </c>
      <c r="FK53" s="403">
        <f t="shared" si="39"/>
      </c>
      <c r="FL53" s="403">
        <f t="shared" si="40"/>
      </c>
      <c r="FM53" s="403">
        <f t="shared" si="41"/>
      </c>
      <c r="FN53" s="403">
        <f t="shared" si="42"/>
      </c>
      <c r="FO53" s="403">
        <f t="shared" si="43"/>
      </c>
      <c r="FP53" s="403">
        <f t="shared" si="44"/>
      </c>
      <c r="FQ53" s="403">
        <f t="shared" si="45"/>
        <v>4</v>
      </c>
      <c r="FR53" s="403">
        <f t="shared" si="46"/>
        <v>4</v>
      </c>
      <c r="FS53" s="403">
        <f t="shared" si="47"/>
      </c>
      <c r="FT53" s="403">
        <f t="shared" si="48"/>
      </c>
      <c r="FU53" s="403">
        <f t="shared" si="49"/>
      </c>
      <c r="FV53" s="403">
        <f t="shared" si="50"/>
      </c>
      <c r="FW53" s="403">
        <f t="shared" si="51"/>
      </c>
      <c r="FX53" s="403">
        <f t="shared" si="52"/>
      </c>
      <c r="FY53" s="403">
        <f t="shared" si="53"/>
      </c>
      <c r="FZ53" s="403">
        <f t="shared" si="54"/>
      </c>
      <c r="GA53" s="403">
        <f t="shared" si="55"/>
      </c>
      <c r="GB53" s="403">
        <f t="shared" si="56"/>
      </c>
      <c r="GC53" s="403">
        <f t="shared" si="57"/>
      </c>
      <c r="GD53" s="403">
        <f t="shared" si="58"/>
        <v>4</v>
      </c>
      <c r="GE53" s="403">
        <f t="shared" si="59"/>
      </c>
      <c r="GF53" s="403">
        <f t="shared" si="60"/>
      </c>
      <c r="GG53" s="403">
        <f t="shared" si="61"/>
      </c>
      <c r="GH53" s="403">
        <f t="shared" si="62"/>
      </c>
      <c r="GI53" s="403">
        <f t="shared" si="63"/>
      </c>
      <c r="GJ53" s="403">
        <f t="shared" si="64"/>
      </c>
      <c r="GK53" s="403">
        <f t="shared" si="65"/>
      </c>
      <c r="GL53" s="403">
        <f t="shared" si="66"/>
      </c>
      <c r="GM53" s="403">
        <f t="shared" si="67"/>
        <v>0</v>
      </c>
      <c r="GN53" s="403">
        <f t="shared" si="68"/>
      </c>
      <c r="GO53" s="403">
        <f t="shared" si="69"/>
      </c>
      <c r="GP53" s="403">
        <f t="shared" si="70"/>
        <v>0</v>
      </c>
      <c r="GQ53" s="403">
        <f t="shared" si="71"/>
      </c>
      <c r="GR53" s="403">
        <f t="shared" si="72"/>
      </c>
      <c r="GS53" s="403">
        <f t="shared" si="73"/>
      </c>
      <c r="GT53" s="403">
        <f t="shared" si="74"/>
      </c>
      <c r="GU53" s="403">
        <f t="shared" si="75"/>
        <v>0</v>
      </c>
      <c r="GV53" s="403">
        <f t="shared" si="76"/>
      </c>
      <c r="GW53" s="403">
        <f t="shared" si="77"/>
      </c>
      <c r="GX53" s="403">
        <f t="shared" si="78"/>
      </c>
      <c r="GY53" s="403">
        <f t="shared" si="79"/>
        <v>4</v>
      </c>
      <c r="GZ53" s="403">
        <f t="shared" si="80"/>
      </c>
      <c r="HA53" s="403">
        <f t="shared" si="81"/>
      </c>
      <c r="HB53" s="403">
        <f t="shared" si="82"/>
      </c>
      <c r="HC53" s="403">
        <f t="shared" si="83"/>
        <v>4</v>
      </c>
    </row>
    <row r="54" spans="2:211" ht="12.75">
      <c r="B54" s="450">
        <v>2013</v>
      </c>
      <c r="D54" s="435" t="s">
        <v>395</v>
      </c>
      <c r="E54" s="262" t="s">
        <v>372</v>
      </c>
      <c r="F54" s="229"/>
      <c r="G54" s="322">
        <v>1</v>
      </c>
      <c r="H54" s="322">
        <v>1</v>
      </c>
      <c r="I54" s="437">
        <v>0</v>
      </c>
      <c r="J54" s="313">
        <v>0</v>
      </c>
      <c r="K54" s="417"/>
      <c r="L54" s="417"/>
      <c r="M54" s="313"/>
      <c r="N54" s="313"/>
      <c r="O54" s="311"/>
      <c r="P54" s="229"/>
      <c r="Q54" s="313">
        <v>0</v>
      </c>
      <c r="R54" s="312">
        <v>1</v>
      </c>
      <c r="S54" s="313">
        <v>0</v>
      </c>
      <c r="T54" s="229"/>
      <c r="U54" s="314"/>
      <c r="V54" s="314"/>
      <c r="W54" s="314"/>
      <c r="X54" s="351">
        <f t="shared" si="22"/>
      </c>
      <c r="Y54" s="223">
        <f t="shared" si="23"/>
      </c>
      <c r="Z54" s="351">
        <f t="shared" si="24"/>
      </c>
      <c r="AA54" s="255"/>
      <c r="AB54" s="229"/>
      <c r="AC54" s="187"/>
      <c r="AD54" s="187"/>
      <c r="AE54" s="187"/>
      <c r="AF54" s="187"/>
      <c r="AG54" s="187"/>
      <c r="AH54" s="187"/>
      <c r="AI54" s="187"/>
      <c r="AJ54" s="187"/>
      <c r="AK54" s="187"/>
      <c r="AL54" s="187"/>
      <c r="AM54" s="187"/>
      <c r="AN54" s="187"/>
      <c r="AO54" s="187"/>
      <c r="AP54" s="187"/>
      <c r="AQ54" s="187"/>
      <c r="AR54" s="187"/>
      <c r="AS54" s="187"/>
      <c r="AT54" s="187"/>
      <c r="AU54" s="311"/>
      <c r="AV54" s="229"/>
      <c r="AW54" s="187"/>
      <c r="AX54" s="187"/>
      <c r="AY54" s="187"/>
      <c r="AZ54" s="187"/>
      <c r="BA54" s="187"/>
      <c r="BB54" s="187"/>
      <c r="BC54" s="187"/>
      <c r="BD54" s="187"/>
      <c r="BE54" s="311"/>
      <c r="BF54" s="229"/>
      <c r="BG54" s="187"/>
      <c r="BH54" s="187"/>
      <c r="BI54" s="187"/>
      <c r="BJ54" s="187"/>
      <c r="BK54" s="187"/>
      <c r="BL54" s="187"/>
      <c r="BM54" s="187"/>
      <c r="BN54" s="187"/>
      <c r="BO54" s="187"/>
      <c r="BP54" s="187"/>
      <c r="BQ54" s="187"/>
      <c r="BR54" s="187"/>
      <c r="BS54" s="187"/>
      <c r="BT54" s="311"/>
      <c r="BU54" s="229"/>
      <c r="BV54" s="187"/>
      <c r="BW54" s="343"/>
      <c r="BX54" s="187"/>
      <c r="BY54" s="311"/>
      <c r="BZ54" s="229"/>
      <c r="CA54" s="187"/>
      <c r="CB54" s="343"/>
      <c r="CC54" s="229"/>
      <c r="CD54" s="187"/>
      <c r="CE54" s="187"/>
      <c r="CF54" s="225"/>
      <c r="CG54" s="311"/>
      <c r="CH54" s="229"/>
      <c r="CI54" s="187"/>
      <c r="CJ54" s="187"/>
      <c r="CK54" s="311"/>
      <c r="CL54" s="187"/>
      <c r="CM54" s="187"/>
      <c r="CN54" s="187"/>
      <c r="CO54" s="187"/>
      <c r="CP54" s="311"/>
      <c r="CQ54" s="187"/>
      <c r="CR54" s="187"/>
      <c r="CS54" s="187"/>
      <c r="CT54" s="187"/>
      <c r="CU54" s="187"/>
      <c r="CV54" s="187"/>
      <c r="CW54" s="311"/>
      <c r="CX54" s="187"/>
      <c r="CY54" s="187"/>
      <c r="CZ54" s="348"/>
      <c r="DA54" s="229"/>
      <c r="DB54" s="229"/>
      <c r="DC54" s="187"/>
      <c r="DD54" s="187"/>
      <c r="DE54" s="414"/>
      <c r="DF54" s="348"/>
      <c r="DG54" s="229"/>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361"/>
      <c r="EJ54" s="361"/>
      <c r="EK54" s="361"/>
      <c r="EL54" s="361"/>
      <c r="EM54" s="361"/>
      <c r="EN54" s="361"/>
      <c r="EO54" s="373">
        <f t="shared" si="25"/>
      </c>
      <c r="EP54" s="343"/>
      <c r="EQ54" s="255"/>
      <c r="ER54" s="229"/>
      <c r="ET54" s="265"/>
      <c r="EV54" s="229"/>
      <c r="EW54" s="403">
        <f t="shared" si="84"/>
      </c>
      <c r="EX54" s="403">
        <f t="shared" si="26"/>
      </c>
      <c r="EY54" s="403">
        <f t="shared" si="27"/>
      </c>
      <c r="EZ54" s="403">
        <f t="shared" si="28"/>
      </c>
      <c r="FA54" s="403">
        <f t="shared" si="29"/>
      </c>
      <c r="FB54" s="403">
        <f t="shared" si="30"/>
      </c>
      <c r="FC54" s="403">
        <f t="shared" si="31"/>
      </c>
      <c r="FD54" s="403">
        <f t="shared" si="32"/>
      </c>
      <c r="FE54" s="403">
        <f t="shared" si="33"/>
      </c>
      <c r="FF54" s="403">
        <f t="shared" si="34"/>
      </c>
      <c r="FG54" s="403">
        <f t="shared" si="35"/>
      </c>
      <c r="FH54" s="403">
        <f t="shared" si="36"/>
      </c>
      <c r="FI54" s="403">
        <f t="shared" si="37"/>
      </c>
      <c r="FJ54" s="403">
        <f t="shared" si="38"/>
      </c>
      <c r="FK54" s="403">
        <f t="shared" si="39"/>
      </c>
      <c r="FL54" s="403">
        <f t="shared" si="40"/>
      </c>
      <c r="FM54" s="403">
        <f t="shared" si="41"/>
      </c>
      <c r="FN54" s="403">
        <f t="shared" si="42"/>
      </c>
      <c r="FO54" s="403">
        <f t="shared" si="43"/>
      </c>
      <c r="FP54" s="403">
        <f t="shared" si="44"/>
      </c>
      <c r="FQ54" s="403">
        <f t="shared" si="45"/>
      </c>
      <c r="FR54" s="403">
        <f t="shared" si="46"/>
      </c>
      <c r="FS54" s="403">
        <f t="shared" si="47"/>
      </c>
      <c r="FT54" s="403">
        <f t="shared" si="48"/>
      </c>
      <c r="FU54" s="403">
        <f t="shared" si="49"/>
      </c>
      <c r="FV54" s="403">
        <f t="shared" si="50"/>
      </c>
      <c r="FW54" s="403">
        <f t="shared" si="51"/>
      </c>
      <c r="FX54" s="403">
        <f t="shared" si="52"/>
      </c>
      <c r="FY54" s="403">
        <f t="shared" si="53"/>
      </c>
      <c r="FZ54" s="403">
        <f t="shared" si="54"/>
      </c>
      <c r="GA54" s="403">
        <f t="shared" si="55"/>
      </c>
      <c r="GB54" s="403">
        <f t="shared" si="56"/>
      </c>
      <c r="GC54" s="403">
        <f t="shared" si="57"/>
      </c>
      <c r="GD54" s="403">
        <f t="shared" si="58"/>
      </c>
      <c r="GE54" s="403">
        <f t="shared" si="59"/>
      </c>
      <c r="GF54" s="403">
        <f t="shared" si="60"/>
      </c>
      <c r="GG54" s="403">
        <f t="shared" si="61"/>
      </c>
      <c r="GH54" s="403">
        <f t="shared" si="62"/>
      </c>
      <c r="GI54" s="403">
        <f t="shared" si="63"/>
      </c>
      <c r="GJ54" s="403">
        <f t="shared" si="64"/>
      </c>
      <c r="GK54" s="403">
        <f t="shared" si="65"/>
      </c>
      <c r="GL54" s="403">
        <f t="shared" si="66"/>
      </c>
      <c r="GM54" s="403">
        <f t="shared" si="67"/>
      </c>
      <c r="GN54" s="403">
        <f t="shared" si="68"/>
      </c>
      <c r="GO54" s="403">
        <f t="shared" si="69"/>
      </c>
      <c r="GP54" s="403">
        <f t="shared" si="70"/>
      </c>
      <c r="GQ54" s="403">
        <f t="shared" si="71"/>
      </c>
      <c r="GR54" s="403">
        <f t="shared" si="72"/>
      </c>
      <c r="GS54" s="403">
        <f t="shared" si="73"/>
      </c>
      <c r="GT54" s="403">
        <f t="shared" si="74"/>
      </c>
      <c r="GU54" s="403">
        <f t="shared" si="75"/>
      </c>
      <c r="GV54" s="403">
        <f t="shared" si="76"/>
      </c>
      <c r="GW54" s="403">
        <f t="shared" si="77"/>
      </c>
      <c r="GX54" s="403">
        <f t="shared" si="78"/>
      </c>
      <c r="GY54" s="403">
        <f t="shared" si="79"/>
      </c>
      <c r="GZ54" s="403">
        <f t="shared" si="80"/>
      </c>
      <c r="HA54" s="403">
        <f t="shared" si="81"/>
      </c>
      <c r="HB54" s="403">
        <f t="shared" si="82"/>
      </c>
      <c r="HC54" s="403">
        <f t="shared" si="83"/>
      </c>
    </row>
    <row r="55" spans="2:211" ht="26.25">
      <c r="B55" s="450">
        <v>2013</v>
      </c>
      <c r="D55" s="332" t="s">
        <v>120</v>
      </c>
      <c r="E55" s="263" t="s">
        <v>401</v>
      </c>
      <c r="F55" s="229"/>
      <c r="J55" s="310"/>
      <c r="K55" s="237"/>
      <c r="L55" s="237"/>
      <c r="M55" s="310"/>
      <c r="N55" s="310"/>
      <c r="O55" s="311"/>
      <c r="P55" s="229"/>
      <c r="Q55" s="312">
        <v>1</v>
      </c>
      <c r="R55" s="312">
        <v>5</v>
      </c>
      <c r="S55" s="313">
        <v>0</v>
      </c>
      <c r="T55" s="229"/>
      <c r="U55" s="314"/>
      <c r="V55" s="314"/>
      <c r="W55" s="314"/>
      <c r="X55" s="351">
        <f t="shared" si="22"/>
      </c>
      <c r="Y55" s="223">
        <f t="shared" si="23"/>
      </c>
      <c r="Z55" s="351">
        <f t="shared" si="24"/>
      </c>
      <c r="AA55" s="255"/>
      <c r="AB55" s="229"/>
      <c r="AC55" s="187"/>
      <c r="AD55" s="187"/>
      <c r="AE55" s="187"/>
      <c r="AF55" s="187"/>
      <c r="AG55" s="187"/>
      <c r="AH55" s="187"/>
      <c r="AI55" s="187"/>
      <c r="AJ55" s="187"/>
      <c r="AK55" s="187"/>
      <c r="AL55" s="187"/>
      <c r="AM55" s="187"/>
      <c r="AN55" s="187"/>
      <c r="AO55" s="187"/>
      <c r="AP55" s="187"/>
      <c r="AQ55" s="187"/>
      <c r="AR55" s="187"/>
      <c r="AS55" s="187"/>
      <c r="AT55" s="187"/>
      <c r="AU55" s="311"/>
      <c r="AV55" s="229"/>
      <c r="AW55" s="187"/>
      <c r="AX55" s="187"/>
      <c r="AY55" s="187"/>
      <c r="AZ55" s="187"/>
      <c r="BA55" s="187"/>
      <c r="BB55" s="187"/>
      <c r="BC55" s="187"/>
      <c r="BD55" s="187"/>
      <c r="BE55" s="311"/>
      <c r="BF55" s="229"/>
      <c r="BG55" s="187"/>
      <c r="BH55" s="187"/>
      <c r="BI55" s="187"/>
      <c r="BJ55" s="187"/>
      <c r="BK55" s="187"/>
      <c r="BL55" s="187"/>
      <c r="BM55" s="187"/>
      <c r="BN55" s="187"/>
      <c r="BO55" s="187"/>
      <c r="BP55" s="187"/>
      <c r="BQ55" s="187"/>
      <c r="BR55" s="187"/>
      <c r="BS55" s="187"/>
      <c r="BT55" s="311"/>
      <c r="BU55" s="229"/>
      <c r="BV55" s="187"/>
      <c r="BW55" s="343"/>
      <c r="BX55" s="187"/>
      <c r="BY55" s="311"/>
      <c r="BZ55" s="229"/>
      <c r="CA55" s="187"/>
      <c r="CB55" s="343"/>
      <c r="CC55" s="229"/>
      <c r="CD55" s="187"/>
      <c r="CE55" s="187"/>
      <c r="CF55" s="225"/>
      <c r="CG55" s="311"/>
      <c r="CH55" s="229"/>
      <c r="CI55" s="187"/>
      <c r="CJ55" s="187"/>
      <c r="CK55" s="311"/>
      <c r="CL55" s="187"/>
      <c r="CM55" s="187"/>
      <c r="CN55" s="187"/>
      <c r="CO55" s="187"/>
      <c r="CP55" s="311"/>
      <c r="CQ55" s="187"/>
      <c r="CR55" s="187"/>
      <c r="CS55" s="187"/>
      <c r="CT55" s="187"/>
      <c r="CU55" s="187"/>
      <c r="CV55" s="187"/>
      <c r="CW55" s="311"/>
      <c r="CX55" s="187"/>
      <c r="CY55" s="187"/>
      <c r="CZ55" s="348"/>
      <c r="DA55" s="229"/>
      <c r="DB55" s="229"/>
      <c r="DC55" s="187"/>
      <c r="DD55" s="187"/>
      <c r="DE55" s="414"/>
      <c r="DF55" s="348"/>
      <c r="DG55" s="229"/>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361"/>
      <c r="EJ55" s="361"/>
      <c r="EK55" s="361"/>
      <c r="EL55" s="361"/>
      <c r="EM55" s="361"/>
      <c r="EN55" s="361"/>
      <c r="EO55" s="373">
        <f t="shared" si="25"/>
      </c>
      <c r="EP55" s="343"/>
      <c r="EQ55" s="255"/>
      <c r="ER55" s="229"/>
      <c r="ET55" s="265"/>
      <c r="EV55" s="229"/>
      <c r="EW55" s="403">
        <f t="shared" si="84"/>
      </c>
      <c r="EX55" s="403">
        <f t="shared" si="26"/>
      </c>
      <c r="EY55" s="403">
        <f t="shared" si="27"/>
      </c>
      <c r="EZ55" s="403">
        <f t="shared" si="28"/>
      </c>
      <c r="FA55" s="403">
        <f t="shared" si="29"/>
      </c>
      <c r="FB55" s="403">
        <f t="shared" si="30"/>
      </c>
      <c r="FC55" s="403">
        <f t="shared" si="31"/>
      </c>
      <c r="FD55" s="403">
        <f t="shared" si="32"/>
      </c>
      <c r="FE55" s="403">
        <f t="shared" si="33"/>
      </c>
      <c r="FF55" s="403">
        <f t="shared" si="34"/>
      </c>
      <c r="FG55" s="403">
        <f t="shared" si="35"/>
      </c>
      <c r="FH55" s="403">
        <f t="shared" si="36"/>
      </c>
      <c r="FI55" s="403">
        <f t="shared" si="37"/>
      </c>
      <c r="FJ55" s="403">
        <f t="shared" si="38"/>
      </c>
      <c r="FK55" s="403">
        <f t="shared" si="39"/>
      </c>
      <c r="FL55" s="403">
        <f t="shared" si="40"/>
      </c>
      <c r="FM55" s="403">
        <f t="shared" si="41"/>
      </c>
      <c r="FN55" s="403">
        <f t="shared" si="42"/>
      </c>
      <c r="FO55" s="403">
        <f t="shared" si="43"/>
      </c>
      <c r="FP55" s="403">
        <f t="shared" si="44"/>
      </c>
      <c r="FQ55" s="403">
        <f t="shared" si="45"/>
      </c>
      <c r="FR55" s="403">
        <f t="shared" si="46"/>
      </c>
      <c r="FS55" s="403">
        <f t="shared" si="47"/>
      </c>
      <c r="FT55" s="403">
        <f t="shared" si="48"/>
      </c>
      <c r="FU55" s="403">
        <f t="shared" si="49"/>
      </c>
      <c r="FV55" s="403">
        <f t="shared" si="50"/>
      </c>
      <c r="FW55" s="403">
        <f t="shared" si="51"/>
      </c>
      <c r="FX55" s="403">
        <f t="shared" si="52"/>
      </c>
      <c r="FY55" s="403">
        <f t="shared" si="53"/>
      </c>
      <c r="FZ55" s="403">
        <f t="shared" si="54"/>
      </c>
      <c r="GA55" s="403">
        <f t="shared" si="55"/>
      </c>
      <c r="GB55" s="403">
        <f t="shared" si="56"/>
      </c>
      <c r="GC55" s="403">
        <f t="shared" si="57"/>
      </c>
      <c r="GD55" s="403">
        <f t="shared" si="58"/>
      </c>
      <c r="GE55" s="403">
        <f t="shared" si="59"/>
      </c>
      <c r="GF55" s="403">
        <f t="shared" si="60"/>
      </c>
      <c r="GG55" s="403">
        <f t="shared" si="61"/>
      </c>
      <c r="GH55" s="403">
        <f t="shared" si="62"/>
      </c>
      <c r="GI55" s="403">
        <f t="shared" si="63"/>
      </c>
      <c r="GJ55" s="403">
        <f t="shared" si="64"/>
      </c>
      <c r="GK55" s="403">
        <f t="shared" si="65"/>
      </c>
      <c r="GL55" s="403">
        <f t="shared" si="66"/>
      </c>
      <c r="GM55" s="403">
        <f t="shared" si="67"/>
      </c>
      <c r="GN55" s="403">
        <f t="shared" si="68"/>
      </c>
      <c r="GO55" s="403">
        <f t="shared" si="69"/>
      </c>
      <c r="GP55" s="403">
        <f t="shared" si="70"/>
      </c>
      <c r="GQ55" s="403">
        <f t="shared" si="71"/>
      </c>
      <c r="GR55" s="403">
        <f t="shared" si="72"/>
      </c>
      <c r="GS55" s="403">
        <f t="shared" si="73"/>
      </c>
      <c r="GT55" s="403">
        <f t="shared" si="74"/>
      </c>
      <c r="GU55" s="403">
        <f t="shared" si="75"/>
      </c>
      <c r="GV55" s="403">
        <f t="shared" si="76"/>
      </c>
      <c r="GW55" s="403">
        <f t="shared" si="77"/>
      </c>
      <c r="GX55" s="403">
        <f t="shared" si="78"/>
      </c>
      <c r="GY55" s="403">
        <f t="shared" si="79"/>
      </c>
      <c r="GZ55" s="403">
        <f t="shared" si="80"/>
      </c>
      <c r="HA55" s="403">
        <f t="shared" si="81"/>
      </c>
      <c r="HB55" s="403">
        <f t="shared" si="82"/>
      </c>
      <c r="HC55" s="403">
        <f t="shared" si="83"/>
      </c>
    </row>
    <row r="56" spans="2:211" ht="20.25">
      <c r="B56" s="450">
        <v>2013</v>
      </c>
      <c r="D56" s="333" t="s">
        <v>154</v>
      </c>
      <c r="E56" s="260" t="s">
        <v>399</v>
      </c>
      <c r="F56" s="229"/>
      <c r="J56" s="310"/>
      <c r="K56" s="237"/>
      <c r="L56" s="237"/>
      <c r="M56" s="310"/>
      <c r="N56" s="310"/>
      <c r="O56" s="311"/>
      <c r="P56" s="229"/>
      <c r="Q56" s="313">
        <v>0</v>
      </c>
      <c r="R56" s="312">
        <v>1</v>
      </c>
      <c r="S56" s="313">
        <v>0</v>
      </c>
      <c r="T56" s="229"/>
      <c r="U56" s="314"/>
      <c r="V56" s="314"/>
      <c r="W56" s="314"/>
      <c r="X56" s="351">
        <f t="shared" si="22"/>
      </c>
      <c r="Y56" s="223">
        <f t="shared" si="23"/>
      </c>
      <c r="Z56" s="351">
        <f t="shared" si="24"/>
      </c>
      <c r="AA56" s="255"/>
      <c r="AB56" s="229"/>
      <c r="AC56" s="187"/>
      <c r="AD56" s="187"/>
      <c r="AE56" s="187"/>
      <c r="AF56" s="187"/>
      <c r="AG56" s="187"/>
      <c r="AH56" s="187"/>
      <c r="AI56" s="187"/>
      <c r="AJ56" s="187"/>
      <c r="AK56" s="187"/>
      <c r="AL56" s="187"/>
      <c r="AM56" s="187"/>
      <c r="AN56" s="187"/>
      <c r="AO56" s="187"/>
      <c r="AP56" s="187"/>
      <c r="AQ56" s="187"/>
      <c r="AR56" s="187"/>
      <c r="AS56" s="187"/>
      <c r="AT56" s="187"/>
      <c r="AU56" s="311"/>
      <c r="AV56" s="229"/>
      <c r="AW56" s="187"/>
      <c r="AX56" s="187"/>
      <c r="AY56" s="187"/>
      <c r="AZ56" s="187"/>
      <c r="BA56" s="187"/>
      <c r="BB56" s="187"/>
      <c r="BC56" s="187"/>
      <c r="BD56" s="187"/>
      <c r="BE56" s="311"/>
      <c r="BF56" s="229"/>
      <c r="BG56" s="187"/>
      <c r="BH56" s="187"/>
      <c r="BI56" s="187"/>
      <c r="BJ56" s="187"/>
      <c r="BK56" s="187"/>
      <c r="BL56" s="187"/>
      <c r="BM56" s="187"/>
      <c r="BN56" s="187"/>
      <c r="BO56" s="187"/>
      <c r="BP56" s="187"/>
      <c r="BQ56" s="187"/>
      <c r="BR56" s="187"/>
      <c r="BS56" s="187"/>
      <c r="BT56" s="311"/>
      <c r="BU56" s="229"/>
      <c r="BV56" s="187"/>
      <c r="BW56" s="343"/>
      <c r="BX56" s="187"/>
      <c r="BY56" s="311"/>
      <c r="BZ56" s="229"/>
      <c r="CA56" s="187"/>
      <c r="CB56" s="343"/>
      <c r="CC56" s="229"/>
      <c r="CD56" s="187"/>
      <c r="CE56" s="187"/>
      <c r="CF56" s="225"/>
      <c r="CG56" s="311"/>
      <c r="CH56" s="229"/>
      <c r="CI56" s="187"/>
      <c r="CJ56" s="187"/>
      <c r="CK56" s="311"/>
      <c r="CL56" s="187"/>
      <c r="CM56" s="187"/>
      <c r="CN56" s="187"/>
      <c r="CO56" s="187"/>
      <c r="CP56" s="311"/>
      <c r="CQ56" s="187"/>
      <c r="CR56" s="187"/>
      <c r="CS56" s="187"/>
      <c r="CT56" s="187"/>
      <c r="CU56" s="187"/>
      <c r="CV56" s="187"/>
      <c r="CW56" s="311"/>
      <c r="CX56" s="187"/>
      <c r="CY56" s="187"/>
      <c r="CZ56" s="348"/>
      <c r="DA56" s="229"/>
      <c r="DB56" s="229"/>
      <c r="DC56" s="187"/>
      <c r="DD56" s="187"/>
      <c r="DE56" s="414"/>
      <c r="DF56" s="348"/>
      <c r="DG56" s="229"/>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361"/>
      <c r="EJ56" s="361"/>
      <c r="EK56" s="361"/>
      <c r="EL56" s="361"/>
      <c r="EM56" s="361"/>
      <c r="EN56" s="361"/>
      <c r="EO56" s="373">
        <f t="shared" si="25"/>
      </c>
      <c r="EP56" s="343"/>
      <c r="EQ56" s="255"/>
      <c r="ER56" s="229"/>
      <c r="ET56" s="265"/>
      <c r="EV56" s="229"/>
      <c r="EW56" s="403">
        <f t="shared" si="84"/>
      </c>
      <c r="EX56" s="403">
        <f t="shared" si="26"/>
      </c>
      <c r="EY56" s="403">
        <f t="shared" si="27"/>
      </c>
      <c r="EZ56" s="403">
        <f t="shared" si="28"/>
      </c>
      <c r="FA56" s="403">
        <f t="shared" si="29"/>
      </c>
      <c r="FB56" s="403">
        <f t="shared" si="30"/>
      </c>
      <c r="FC56" s="403">
        <f t="shared" si="31"/>
      </c>
      <c r="FD56" s="403">
        <f t="shared" si="32"/>
      </c>
      <c r="FE56" s="403">
        <f t="shared" si="33"/>
      </c>
      <c r="FF56" s="403">
        <f t="shared" si="34"/>
      </c>
      <c r="FG56" s="403">
        <f t="shared" si="35"/>
      </c>
      <c r="FH56" s="403">
        <f t="shared" si="36"/>
      </c>
      <c r="FI56" s="403">
        <f t="shared" si="37"/>
      </c>
      <c r="FJ56" s="403">
        <f t="shared" si="38"/>
      </c>
      <c r="FK56" s="403">
        <f t="shared" si="39"/>
      </c>
      <c r="FL56" s="403">
        <f t="shared" si="40"/>
      </c>
      <c r="FM56" s="403">
        <f t="shared" si="41"/>
      </c>
      <c r="FN56" s="403">
        <f t="shared" si="42"/>
      </c>
      <c r="FO56" s="403">
        <f t="shared" si="43"/>
      </c>
      <c r="FP56" s="403">
        <f t="shared" si="44"/>
      </c>
      <c r="FQ56" s="403">
        <f t="shared" si="45"/>
      </c>
      <c r="FR56" s="403">
        <f t="shared" si="46"/>
      </c>
      <c r="FS56" s="403">
        <f t="shared" si="47"/>
      </c>
      <c r="FT56" s="403">
        <f t="shared" si="48"/>
      </c>
      <c r="FU56" s="403">
        <f t="shared" si="49"/>
      </c>
      <c r="FV56" s="403">
        <f t="shared" si="50"/>
      </c>
      <c r="FW56" s="403">
        <f t="shared" si="51"/>
      </c>
      <c r="FX56" s="403">
        <f t="shared" si="52"/>
      </c>
      <c r="FY56" s="403">
        <f t="shared" si="53"/>
      </c>
      <c r="FZ56" s="403">
        <f t="shared" si="54"/>
      </c>
      <c r="GA56" s="403">
        <f t="shared" si="55"/>
      </c>
      <c r="GB56" s="403">
        <f t="shared" si="56"/>
      </c>
      <c r="GC56" s="403">
        <f t="shared" si="57"/>
      </c>
      <c r="GD56" s="403">
        <f t="shared" si="58"/>
      </c>
      <c r="GE56" s="403">
        <f t="shared" si="59"/>
      </c>
      <c r="GF56" s="403">
        <f t="shared" si="60"/>
      </c>
      <c r="GG56" s="403">
        <f t="shared" si="61"/>
      </c>
      <c r="GH56" s="403">
        <f t="shared" si="62"/>
      </c>
      <c r="GI56" s="403">
        <f t="shared" si="63"/>
      </c>
      <c r="GJ56" s="403">
        <f t="shared" si="64"/>
      </c>
      <c r="GK56" s="403">
        <f t="shared" si="65"/>
      </c>
      <c r="GL56" s="403">
        <f t="shared" si="66"/>
      </c>
      <c r="GM56" s="403">
        <f t="shared" si="67"/>
      </c>
      <c r="GN56" s="403">
        <f t="shared" si="68"/>
      </c>
      <c r="GO56" s="403">
        <f t="shared" si="69"/>
      </c>
      <c r="GP56" s="403">
        <f t="shared" si="70"/>
      </c>
      <c r="GQ56" s="403">
        <f t="shared" si="71"/>
      </c>
      <c r="GR56" s="403">
        <f t="shared" si="72"/>
      </c>
      <c r="GS56" s="403">
        <f t="shared" si="73"/>
      </c>
      <c r="GT56" s="403">
        <f t="shared" si="74"/>
      </c>
      <c r="GU56" s="403">
        <f t="shared" si="75"/>
      </c>
      <c r="GV56" s="403">
        <f t="shared" si="76"/>
      </c>
      <c r="GW56" s="403">
        <f t="shared" si="77"/>
      </c>
      <c r="GX56" s="403">
        <f t="shared" si="78"/>
      </c>
      <c r="GY56" s="403">
        <f t="shared" si="79"/>
      </c>
      <c r="GZ56" s="403">
        <f t="shared" si="80"/>
      </c>
      <c r="HA56" s="403">
        <f t="shared" si="81"/>
      </c>
      <c r="HB56" s="403">
        <f t="shared" si="82"/>
      </c>
      <c r="HC56" s="403">
        <f t="shared" si="83"/>
      </c>
    </row>
    <row r="57" spans="2:211" ht="12.75">
      <c r="B57" s="450">
        <v>2013</v>
      </c>
      <c r="D57" s="333" t="s">
        <v>213</v>
      </c>
      <c r="E57" s="264" t="s">
        <v>400</v>
      </c>
      <c r="F57" s="229"/>
      <c r="J57" s="310"/>
      <c r="K57" s="237"/>
      <c r="L57" s="237"/>
      <c r="M57" s="310"/>
      <c r="N57" s="310"/>
      <c r="O57" s="311"/>
      <c r="P57" s="229"/>
      <c r="Q57" s="312">
        <v>1</v>
      </c>
      <c r="R57" s="313">
        <v>0</v>
      </c>
      <c r="S57" s="313">
        <v>0</v>
      </c>
      <c r="T57" s="229"/>
      <c r="U57" s="314"/>
      <c r="V57" s="314"/>
      <c r="W57" s="314"/>
      <c r="X57" s="351">
        <f t="shared" si="22"/>
      </c>
      <c r="Y57" s="223">
        <f t="shared" si="23"/>
      </c>
      <c r="Z57" s="351">
        <f t="shared" si="24"/>
      </c>
      <c r="AA57" s="255"/>
      <c r="AB57" s="229"/>
      <c r="AC57" s="187"/>
      <c r="AD57" s="187"/>
      <c r="AE57" s="187"/>
      <c r="AF57" s="187"/>
      <c r="AG57" s="187"/>
      <c r="AH57" s="187"/>
      <c r="AI57" s="187"/>
      <c r="AJ57" s="187"/>
      <c r="AK57" s="187"/>
      <c r="AL57" s="187"/>
      <c r="AM57" s="187"/>
      <c r="AN57" s="187"/>
      <c r="AO57" s="187"/>
      <c r="AP57" s="187"/>
      <c r="AQ57" s="187"/>
      <c r="AR57" s="187"/>
      <c r="AS57" s="187"/>
      <c r="AT57" s="187"/>
      <c r="AU57" s="311"/>
      <c r="AV57" s="229"/>
      <c r="AW57" s="187"/>
      <c r="AX57" s="187"/>
      <c r="AY57" s="187"/>
      <c r="AZ57" s="187"/>
      <c r="BA57" s="187"/>
      <c r="BB57" s="187"/>
      <c r="BC57" s="187"/>
      <c r="BD57" s="187"/>
      <c r="BE57" s="311"/>
      <c r="BF57" s="229"/>
      <c r="BG57" s="187"/>
      <c r="BH57" s="187"/>
      <c r="BI57" s="187"/>
      <c r="BJ57" s="187"/>
      <c r="BK57" s="187"/>
      <c r="BL57" s="187"/>
      <c r="BM57" s="187"/>
      <c r="BN57" s="187"/>
      <c r="BO57" s="187"/>
      <c r="BP57" s="187"/>
      <c r="BQ57" s="187"/>
      <c r="BR57" s="187"/>
      <c r="BS57" s="187"/>
      <c r="BT57" s="311"/>
      <c r="BU57" s="229"/>
      <c r="BV57" s="187"/>
      <c r="BW57" s="343"/>
      <c r="BX57" s="187"/>
      <c r="BY57" s="311"/>
      <c r="BZ57" s="229"/>
      <c r="CA57" s="187"/>
      <c r="CB57" s="343"/>
      <c r="CC57" s="229"/>
      <c r="CD57" s="187"/>
      <c r="CE57" s="187"/>
      <c r="CF57" s="225"/>
      <c r="CG57" s="311"/>
      <c r="CH57" s="229"/>
      <c r="CI57" s="187"/>
      <c r="CJ57" s="187"/>
      <c r="CK57" s="311"/>
      <c r="CL57" s="187"/>
      <c r="CM57" s="187"/>
      <c r="CN57" s="187"/>
      <c r="CO57" s="187"/>
      <c r="CP57" s="311"/>
      <c r="CQ57" s="187"/>
      <c r="CR57" s="187"/>
      <c r="CS57" s="187"/>
      <c r="CT57" s="187"/>
      <c r="CU57" s="187"/>
      <c r="CV57" s="187"/>
      <c r="CW57" s="311"/>
      <c r="CX57" s="187"/>
      <c r="CY57" s="187"/>
      <c r="CZ57" s="348"/>
      <c r="DA57" s="229"/>
      <c r="DB57" s="229"/>
      <c r="DC57" s="187"/>
      <c r="DD57" s="187"/>
      <c r="DE57" s="414"/>
      <c r="DF57" s="348"/>
      <c r="DG57" s="229"/>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361"/>
      <c r="EJ57" s="361"/>
      <c r="EK57" s="361"/>
      <c r="EL57" s="361"/>
      <c r="EM57" s="361"/>
      <c r="EN57" s="361"/>
      <c r="EO57" s="373">
        <f t="shared" si="25"/>
      </c>
      <c r="EP57" s="343"/>
      <c r="EQ57" s="255"/>
      <c r="ER57" s="229"/>
      <c r="ET57" s="265"/>
      <c r="EV57" s="229"/>
      <c r="EW57" s="403">
        <f t="shared" si="84"/>
      </c>
      <c r="EX57" s="403">
        <f t="shared" si="26"/>
      </c>
      <c r="EY57" s="403">
        <f t="shared" si="27"/>
      </c>
      <c r="EZ57" s="403">
        <f t="shared" si="28"/>
      </c>
      <c r="FA57" s="403">
        <f t="shared" si="29"/>
      </c>
      <c r="FB57" s="403">
        <f t="shared" si="30"/>
      </c>
      <c r="FC57" s="403">
        <f t="shared" si="31"/>
      </c>
      <c r="FD57" s="403">
        <f t="shared" si="32"/>
      </c>
      <c r="FE57" s="403">
        <f t="shared" si="33"/>
      </c>
      <c r="FF57" s="403">
        <f t="shared" si="34"/>
      </c>
      <c r="FG57" s="403">
        <f t="shared" si="35"/>
      </c>
      <c r="FH57" s="403">
        <f t="shared" si="36"/>
      </c>
      <c r="FI57" s="403">
        <f t="shared" si="37"/>
      </c>
      <c r="FJ57" s="403">
        <f t="shared" si="38"/>
      </c>
      <c r="FK57" s="403">
        <f t="shared" si="39"/>
      </c>
      <c r="FL57" s="403">
        <f t="shared" si="40"/>
      </c>
      <c r="FM57" s="403">
        <f t="shared" si="41"/>
      </c>
      <c r="FN57" s="403">
        <f t="shared" si="42"/>
      </c>
      <c r="FO57" s="403">
        <f t="shared" si="43"/>
      </c>
      <c r="FP57" s="403">
        <f t="shared" si="44"/>
      </c>
      <c r="FQ57" s="403">
        <f t="shared" si="45"/>
      </c>
      <c r="FR57" s="403">
        <f t="shared" si="46"/>
      </c>
      <c r="FS57" s="403">
        <f t="shared" si="47"/>
      </c>
      <c r="FT57" s="403">
        <f t="shared" si="48"/>
      </c>
      <c r="FU57" s="403">
        <f t="shared" si="49"/>
      </c>
      <c r="FV57" s="403">
        <f t="shared" si="50"/>
      </c>
      <c r="FW57" s="403">
        <f t="shared" si="51"/>
      </c>
      <c r="FX57" s="403">
        <f t="shared" si="52"/>
      </c>
      <c r="FY57" s="403">
        <f t="shared" si="53"/>
      </c>
      <c r="FZ57" s="403">
        <f t="shared" si="54"/>
      </c>
      <c r="GA57" s="403">
        <f t="shared" si="55"/>
      </c>
      <c r="GB57" s="403">
        <f t="shared" si="56"/>
      </c>
      <c r="GC57" s="403">
        <f t="shared" si="57"/>
      </c>
      <c r="GD57" s="403">
        <f t="shared" si="58"/>
      </c>
      <c r="GE57" s="403">
        <f t="shared" si="59"/>
      </c>
      <c r="GF57" s="403">
        <f t="shared" si="60"/>
      </c>
      <c r="GG57" s="403">
        <f t="shared" si="61"/>
      </c>
      <c r="GH57" s="403">
        <f t="shared" si="62"/>
      </c>
      <c r="GI57" s="403">
        <f t="shared" si="63"/>
      </c>
      <c r="GJ57" s="403">
        <f t="shared" si="64"/>
      </c>
      <c r="GK57" s="403">
        <f t="shared" si="65"/>
      </c>
      <c r="GL57" s="403">
        <f t="shared" si="66"/>
      </c>
      <c r="GM57" s="403">
        <f t="shared" si="67"/>
      </c>
      <c r="GN57" s="403">
        <f t="shared" si="68"/>
      </c>
      <c r="GO57" s="403">
        <f t="shared" si="69"/>
      </c>
      <c r="GP57" s="403">
        <f t="shared" si="70"/>
      </c>
      <c r="GQ57" s="403">
        <f t="shared" si="71"/>
      </c>
      <c r="GR57" s="403">
        <f t="shared" si="72"/>
      </c>
      <c r="GS57" s="403">
        <f t="shared" si="73"/>
      </c>
      <c r="GT57" s="403">
        <f t="shared" si="74"/>
      </c>
      <c r="GU57" s="403">
        <f t="shared" si="75"/>
      </c>
      <c r="GV57" s="403">
        <f t="shared" si="76"/>
      </c>
      <c r="GW57" s="403">
        <f t="shared" si="77"/>
      </c>
      <c r="GX57" s="403">
        <f t="shared" si="78"/>
      </c>
      <c r="GY57" s="403">
        <f t="shared" si="79"/>
      </c>
      <c r="GZ57" s="403">
        <f t="shared" si="80"/>
      </c>
      <c r="HA57" s="403">
        <f t="shared" si="81"/>
      </c>
      <c r="HB57" s="403">
        <f t="shared" si="82"/>
      </c>
      <c r="HC57" s="403">
        <f t="shared" si="83"/>
      </c>
    </row>
    <row r="58" spans="2:211" ht="12.75">
      <c r="B58" s="450">
        <v>2013</v>
      </c>
      <c r="D58" s="333" t="s">
        <v>155</v>
      </c>
      <c r="E58" s="264" t="s">
        <v>400</v>
      </c>
      <c r="F58" s="229"/>
      <c r="J58" s="310"/>
      <c r="K58" s="237"/>
      <c r="L58" s="237"/>
      <c r="M58" s="310"/>
      <c r="N58" s="310"/>
      <c r="O58" s="311"/>
      <c r="P58" s="229"/>
      <c r="Q58" s="312">
        <v>1</v>
      </c>
      <c r="R58" s="313">
        <v>0</v>
      </c>
      <c r="S58" s="313">
        <v>0</v>
      </c>
      <c r="T58" s="229"/>
      <c r="U58" s="314"/>
      <c r="V58" s="314"/>
      <c r="W58" s="314"/>
      <c r="X58" s="351">
        <f t="shared" si="22"/>
      </c>
      <c r="Y58" s="223">
        <f t="shared" si="23"/>
      </c>
      <c r="Z58" s="351">
        <f t="shared" si="24"/>
      </c>
      <c r="AA58" s="255"/>
      <c r="AB58" s="229"/>
      <c r="AC58" s="187"/>
      <c r="AD58" s="187"/>
      <c r="AE58" s="187"/>
      <c r="AF58" s="187"/>
      <c r="AG58" s="187"/>
      <c r="AH58" s="187"/>
      <c r="AI58" s="187"/>
      <c r="AJ58" s="187"/>
      <c r="AK58" s="187"/>
      <c r="AL58" s="187"/>
      <c r="AM58" s="187"/>
      <c r="AN58" s="187"/>
      <c r="AO58" s="187"/>
      <c r="AP58" s="187"/>
      <c r="AQ58" s="187"/>
      <c r="AR58" s="187"/>
      <c r="AS58" s="187"/>
      <c r="AT58" s="187"/>
      <c r="AU58" s="311"/>
      <c r="AV58" s="229"/>
      <c r="AW58" s="187"/>
      <c r="AX58" s="187"/>
      <c r="AY58" s="187"/>
      <c r="AZ58" s="187"/>
      <c r="BA58" s="187"/>
      <c r="BB58" s="187"/>
      <c r="BC58" s="187"/>
      <c r="BD58" s="187"/>
      <c r="BE58" s="311"/>
      <c r="BF58" s="229"/>
      <c r="BG58" s="187"/>
      <c r="BH58" s="187"/>
      <c r="BI58" s="187"/>
      <c r="BJ58" s="187"/>
      <c r="BK58" s="187"/>
      <c r="BL58" s="187"/>
      <c r="BM58" s="187"/>
      <c r="BN58" s="187"/>
      <c r="BO58" s="187"/>
      <c r="BP58" s="187"/>
      <c r="BQ58" s="187"/>
      <c r="BR58" s="187"/>
      <c r="BS58" s="187"/>
      <c r="BT58" s="311"/>
      <c r="BU58" s="229"/>
      <c r="BV58" s="187"/>
      <c r="BW58" s="343"/>
      <c r="BX58" s="187"/>
      <c r="BY58" s="311"/>
      <c r="BZ58" s="229"/>
      <c r="CA58" s="187"/>
      <c r="CB58" s="343"/>
      <c r="CC58" s="229"/>
      <c r="CD58" s="187"/>
      <c r="CE58" s="187"/>
      <c r="CF58" s="225"/>
      <c r="CG58" s="311"/>
      <c r="CH58" s="229"/>
      <c r="CI58" s="187"/>
      <c r="CJ58" s="187"/>
      <c r="CK58" s="311"/>
      <c r="CL58" s="187"/>
      <c r="CM58" s="187"/>
      <c r="CN58" s="187"/>
      <c r="CO58" s="187"/>
      <c r="CP58" s="311"/>
      <c r="CQ58" s="187"/>
      <c r="CR58" s="187"/>
      <c r="CS58" s="187"/>
      <c r="CT58" s="187"/>
      <c r="CU58" s="187"/>
      <c r="CV58" s="187"/>
      <c r="CW58" s="311"/>
      <c r="CX58" s="187"/>
      <c r="CY58" s="187"/>
      <c r="CZ58" s="348"/>
      <c r="DA58" s="229"/>
      <c r="DB58" s="229"/>
      <c r="DC58" s="187"/>
      <c r="DD58" s="187"/>
      <c r="DE58" s="414"/>
      <c r="DF58" s="348"/>
      <c r="DG58" s="229"/>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1"/>
      <c r="EJ58" s="361"/>
      <c r="EK58" s="361"/>
      <c r="EL58" s="361"/>
      <c r="EM58" s="361"/>
      <c r="EN58" s="361"/>
      <c r="EO58" s="373">
        <f t="shared" si="25"/>
      </c>
      <c r="EP58" s="343"/>
      <c r="EQ58" s="255"/>
      <c r="ER58" s="229"/>
      <c r="ET58" s="265"/>
      <c r="EV58" s="229"/>
      <c r="EW58" s="403">
        <f t="shared" si="84"/>
      </c>
      <c r="EX58" s="403">
        <f t="shared" si="26"/>
      </c>
      <c r="EY58" s="403">
        <f t="shared" si="27"/>
      </c>
      <c r="EZ58" s="403">
        <f t="shared" si="28"/>
      </c>
      <c r="FA58" s="403">
        <f t="shared" si="29"/>
      </c>
      <c r="FB58" s="403">
        <f t="shared" si="30"/>
      </c>
      <c r="FC58" s="403">
        <f t="shared" si="31"/>
      </c>
      <c r="FD58" s="403">
        <f t="shared" si="32"/>
      </c>
      <c r="FE58" s="403">
        <f t="shared" si="33"/>
      </c>
      <c r="FF58" s="403">
        <f t="shared" si="34"/>
      </c>
      <c r="FG58" s="403">
        <f t="shared" si="35"/>
      </c>
      <c r="FH58" s="403">
        <f t="shared" si="36"/>
      </c>
      <c r="FI58" s="403">
        <f t="shared" si="37"/>
      </c>
      <c r="FJ58" s="403">
        <f t="shared" si="38"/>
      </c>
      <c r="FK58" s="403">
        <f t="shared" si="39"/>
      </c>
      <c r="FL58" s="403">
        <f t="shared" si="40"/>
      </c>
      <c r="FM58" s="403">
        <f t="shared" si="41"/>
      </c>
      <c r="FN58" s="403">
        <f t="shared" si="42"/>
      </c>
      <c r="FO58" s="403">
        <f t="shared" si="43"/>
      </c>
      <c r="FP58" s="403">
        <f t="shared" si="44"/>
      </c>
      <c r="FQ58" s="403">
        <f t="shared" si="45"/>
      </c>
      <c r="FR58" s="403">
        <f t="shared" si="46"/>
      </c>
      <c r="FS58" s="403">
        <f t="shared" si="47"/>
      </c>
      <c r="FT58" s="403">
        <f t="shared" si="48"/>
      </c>
      <c r="FU58" s="403">
        <f t="shared" si="49"/>
      </c>
      <c r="FV58" s="403">
        <f t="shared" si="50"/>
      </c>
      <c r="FW58" s="403">
        <f t="shared" si="51"/>
      </c>
      <c r="FX58" s="403">
        <f t="shared" si="52"/>
      </c>
      <c r="FY58" s="403">
        <f t="shared" si="53"/>
      </c>
      <c r="FZ58" s="403">
        <f t="shared" si="54"/>
      </c>
      <c r="GA58" s="403">
        <f t="shared" si="55"/>
      </c>
      <c r="GB58" s="403">
        <f t="shared" si="56"/>
      </c>
      <c r="GC58" s="403">
        <f t="shared" si="57"/>
      </c>
      <c r="GD58" s="403">
        <f t="shared" si="58"/>
      </c>
      <c r="GE58" s="403">
        <f t="shared" si="59"/>
      </c>
      <c r="GF58" s="403">
        <f t="shared" si="60"/>
      </c>
      <c r="GG58" s="403">
        <f t="shared" si="61"/>
      </c>
      <c r="GH58" s="403">
        <f t="shared" si="62"/>
      </c>
      <c r="GI58" s="403">
        <f t="shared" si="63"/>
      </c>
      <c r="GJ58" s="403">
        <f t="shared" si="64"/>
      </c>
      <c r="GK58" s="403">
        <f t="shared" si="65"/>
      </c>
      <c r="GL58" s="403">
        <f t="shared" si="66"/>
      </c>
      <c r="GM58" s="403">
        <f t="shared" si="67"/>
      </c>
      <c r="GN58" s="403">
        <f t="shared" si="68"/>
      </c>
      <c r="GO58" s="403">
        <f t="shared" si="69"/>
      </c>
      <c r="GP58" s="403">
        <f t="shared" si="70"/>
      </c>
      <c r="GQ58" s="403">
        <f t="shared" si="71"/>
      </c>
      <c r="GR58" s="403">
        <f t="shared" si="72"/>
      </c>
      <c r="GS58" s="403">
        <f t="shared" si="73"/>
      </c>
      <c r="GT58" s="403">
        <f t="shared" si="74"/>
      </c>
      <c r="GU58" s="403">
        <f t="shared" si="75"/>
      </c>
      <c r="GV58" s="403">
        <f t="shared" si="76"/>
      </c>
      <c r="GW58" s="403">
        <f t="shared" si="77"/>
      </c>
      <c r="GX58" s="403">
        <f t="shared" si="78"/>
      </c>
      <c r="GY58" s="403">
        <f t="shared" si="79"/>
      </c>
      <c r="GZ58" s="403">
        <f t="shared" si="80"/>
      </c>
      <c r="HA58" s="403">
        <f t="shared" si="81"/>
      </c>
      <c r="HB58" s="403">
        <f t="shared" si="82"/>
      </c>
      <c r="HC58" s="403">
        <f t="shared" si="83"/>
      </c>
    </row>
    <row r="59" spans="2:211" ht="33">
      <c r="B59" s="450">
        <v>2013</v>
      </c>
      <c r="D59" s="436" t="s">
        <v>598</v>
      </c>
      <c r="E59" s="260" t="s">
        <v>399</v>
      </c>
      <c r="F59" s="229"/>
      <c r="G59" s="322">
        <v>1</v>
      </c>
      <c r="H59" s="322">
        <v>3</v>
      </c>
      <c r="I59" s="324">
        <v>1</v>
      </c>
      <c r="J59" s="313">
        <v>0</v>
      </c>
      <c r="K59" s="417"/>
      <c r="L59" s="417"/>
      <c r="M59" s="313"/>
      <c r="N59" s="313"/>
      <c r="O59" s="311"/>
      <c r="P59" s="229"/>
      <c r="Q59" s="312"/>
      <c r="R59" s="313"/>
      <c r="S59" s="313"/>
      <c r="T59" s="229"/>
      <c r="U59" s="314">
        <v>1535</v>
      </c>
      <c r="V59" s="367">
        <v>8</v>
      </c>
      <c r="W59" s="314">
        <v>80</v>
      </c>
      <c r="X59" s="351"/>
      <c r="Y59" s="223">
        <f>IF(SUM(V59:W59)=0,"",SUM(V59:W59)/U59)</f>
        <v>0.05732899022801303</v>
      </c>
      <c r="Z59" s="351">
        <f aca="true" t="shared" si="86" ref="Z59:Z66">IF(OR(Y59="",Y59=0),"",RANK(Y59,Y$12:Y$67,))</f>
        <v>10</v>
      </c>
      <c r="AA59" s="255"/>
      <c r="AB59" s="229"/>
      <c r="AC59" s="187"/>
      <c r="AD59" s="187"/>
      <c r="AE59" s="187"/>
      <c r="AF59" s="187"/>
      <c r="AG59" s="187"/>
      <c r="AH59" s="187"/>
      <c r="AI59" s="187"/>
      <c r="AJ59" s="187"/>
      <c r="AK59" s="187"/>
      <c r="AL59" s="187"/>
      <c r="AM59" s="187"/>
      <c r="AN59" s="187"/>
      <c r="AO59" s="187"/>
      <c r="AP59" s="187"/>
      <c r="AQ59" s="187"/>
      <c r="AR59" s="191">
        <v>1</v>
      </c>
      <c r="AS59" s="187"/>
      <c r="AT59" s="187"/>
      <c r="AU59" s="311"/>
      <c r="AV59" s="229"/>
      <c r="AW59" s="187">
        <v>1</v>
      </c>
      <c r="AX59" s="187"/>
      <c r="AY59" s="187"/>
      <c r="AZ59" s="187"/>
      <c r="BA59" s="187"/>
      <c r="BB59" s="187"/>
      <c r="BC59" s="187"/>
      <c r="BD59" s="371">
        <v>1</v>
      </c>
      <c r="BE59" s="326" t="s">
        <v>599</v>
      </c>
      <c r="BF59" s="229"/>
      <c r="BG59" s="187"/>
      <c r="BH59" s="187"/>
      <c r="BI59" s="327">
        <v>1</v>
      </c>
      <c r="BJ59" s="187"/>
      <c r="BK59" s="187"/>
      <c r="BL59" s="187"/>
      <c r="BM59" s="187"/>
      <c r="BN59" s="187"/>
      <c r="BO59" s="187"/>
      <c r="BP59" s="187"/>
      <c r="BQ59" s="187"/>
      <c r="BR59" s="187"/>
      <c r="BS59" s="428">
        <v>1</v>
      </c>
      <c r="BT59" s="311"/>
      <c r="BU59" s="229"/>
      <c r="BV59" s="369">
        <v>0</v>
      </c>
      <c r="BW59" s="343"/>
      <c r="BX59" s="187"/>
      <c r="BY59" s="311"/>
      <c r="BZ59" s="229"/>
      <c r="CA59" s="342">
        <v>0.05</v>
      </c>
      <c r="CB59" s="416" t="s">
        <v>600</v>
      </c>
      <c r="CC59" s="229"/>
      <c r="CD59" s="187"/>
      <c r="CE59" s="354">
        <v>1</v>
      </c>
      <c r="CF59" s="225"/>
      <c r="CG59" s="311"/>
      <c r="CH59" s="229"/>
      <c r="CI59" s="191">
        <v>0</v>
      </c>
      <c r="CJ59" s="191">
        <v>0</v>
      </c>
      <c r="CK59" s="311"/>
      <c r="CL59" s="342">
        <v>1</v>
      </c>
      <c r="CM59" s="191">
        <v>0</v>
      </c>
      <c r="CN59" s="191">
        <v>0</v>
      </c>
      <c r="CO59" s="191">
        <v>0</v>
      </c>
      <c r="CP59" s="311"/>
      <c r="CQ59" s="191">
        <v>0</v>
      </c>
      <c r="CR59" s="191">
        <v>0</v>
      </c>
      <c r="CS59" s="191">
        <v>0</v>
      </c>
      <c r="CT59" s="191">
        <v>0</v>
      </c>
      <c r="CU59" s="191">
        <v>0</v>
      </c>
      <c r="CV59" s="191">
        <v>0</v>
      </c>
      <c r="CW59" s="311"/>
      <c r="CX59" s="358">
        <v>1</v>
      </c>
      <c r="CY59" s="187"/>
      <c r="CZ59" s="326" t="s">
        <v>601</v>
      </c>
      <c r="DA59" s="229"/>
      <c r="DB59" s="229"/>
      <c r="DC59" s="358">
        <v>1</v>
      </c>
      <c r="DD59" s="187"/>
      <c r="DE59" s="414"/>
      <c r="DF59" s="348" t="s">
        <v>602</v>
      </c>
      <c r="DG59" s="229"/>
      <c r="DH59" s="363">
        <v>1</v>
      </c>
      <c r="DI59" s="364">
        <v>1</v>
      </c>
      <c r="DJ59" s="361"/>
      <c r="DK59" s="364">
        <v>1</v>
      </c>
      <c r="DL59" s="361"/>
      <c r="DM59" s="361"/>
      <c r="DN59" s="364">
        <v>1</v>
      </c>
      <c r="DO59" s="361"/>
      <c r="DP59" s="364">
        <v>1</v>
      </c>
      <c r="DQ59" s="365">
        <v>1</v>
      </c>
      <c r="DR59" s="361"/>
      <c r="DS59" s="364">
        <v>1</v>
      </c>
      <c r="DT59" s="361"/>
      <c r="DU59" s="364">
        <v>1</v>
      </c>
      <c r="DV59" s="365">
        <v>1</v>
      </c>
      <c r="DW59" s="361"/>
      <c r="DX59" s="361"/>
      <c r="DY59" s="361"/>
      <c r="DZ59" s="361"/>
      <c r="EA59" s="361"/>
      <c r="EB59" s="361"/>
      <c r="EC59" s="361"/>
      <c r="ED59" s="363">
        <v>1</v>
      </c>
      <c r="EE59" s="361"/>
      <c r="EF59" s="361"/>
      <c r="EG59" s="361"/>
      <c r="EH59" s="361"/>
      <c r="EI59" s="361"/>
      <c r="EJ59" s="361"/>
      <c r="EK59" s="361"/>
      <c r="EL59" s="361"/>
      <c r="EM59" s="361"/>
      <c r="EN59" s="361"/>
      <c r="EO59" s="373"/>
      <c r="EP59" s="343"/>
      <c r="EQ59" s="255"/>
      <c r="ER59" s="229"/>
      <c r="ET59" s="265"/>
      <c r="EV59" s="229"/>
      <c r="EW59" s="403"/>
      <c r="EX59" s="403"/>
      <c r="EY59" s="403"/>
      <c r="EZ59" s="403"/>
      <c r="FA59" s="403"/>
      <c r="FB59" s="403"/>
      <c r="FC59" s="403"/>
      <c r="FD59" s="403"/>
      <c r="FE59" s="403"/>
      <c r="FF59" s="403"/>
      <c r="FG59" s="403"/>
      <c r="FH59" s="403"/>
      <c r="FI59" s="403"/>
      <c r="FJ59" s="403"/>
      <c r="FK59" s="403"/>
      <c r="FL59" s="403"/>
      <c r="FM59" s="403"/>
      <c r="FN59" s="403"/>
      <c r="FO59" s="403"/>
      <c r="FP59" s="403"/>
      <c r="FQ59" s="403"/>
      <c r="FR59" s="403"/>
      <c r="FS59" s="403"/>
      <c r="FT59" s="403"/>
      <c r="FU59" s="403"/>
      <c r="FV59" s="403"/>
      <c r="FW59" s="403"/>
      <c r="FX59" s="403"/>
      <c r="FY59" s="403"/>
      <c r="FZ59" s="403"/>
      <c r="GA59" s="403"/>
      <c r="GB59" s="403"/>
      <c r="GC59" s="403"/>
      <c r="GD59" s="403"/>
      <c r="GE59" s="403"/>
      <c r="GF59" s="403"/>
      <c r="GG59" s="403"/>
      <c r="GH59" s="403"/>
      <c r="GI59" s="403"/>
      <c r="GJ59" s="403"/>
      <c r="GK59" s="403"/>
      <c r="GL59" s="403"/>
      <c r="GM59" s="403"/>
      <c r="GN59" s="403"/>
      <c r="GO59" s="403"/>
      <c r="GP59" s="403"/>
      <c r="GQ59" s="403"/>
      <c r="GR59" s="403"/>
      <c r="GS59" s="403"/>
      <c r="GT59" s="403"/>
      <c r="GU59" s="403"/>
      <c r="GV59" s="403"/>
      <c r="GW59" s="403"/>
      <c r="GX59" s="403"/>
      <c r="GY59" s="403"/>
      <c r="GZ59" s="403"/>
      <c r="HA59" s="403"/>
      <c r="HB59" s="403"/>
      <c r="HC59" s="403"/>
    </row>
    <row r="60" spans="2:211" ht="33">
      <c r="B60" s="450">
        <v>2013</v>
      </c>
      <c r="D60" s="436" t="s">
        <v>630</v>
      </c>
      <c r="E60" s="260" t="s">
        <v>399</v>
      </c>
      <c r="F60" s="317"/>
      <c r="G60" s="322">
        <v>1</v>
      </c>
      <c r="H60" s="322">
        <v>3</v>
      </c>
      <c r="I60" s="324">
        <v>1</v>
      </c>
      <c r="J60" s="318">
        <v>3</v>
      </c>
      <c r="K60" s="426" t="s">
        <v>631</v>
      </c>
      <c r="L60" s="426" t="s">
        <v>632</v>
      </c>
      <c r="M60" s="323"/>
      <c r="N60" s="323">
        <v>20</v>
      </c>
      <c r="O60" s="335"/>
      <c r="P60" s="317"/>
      <c r="Q60" s="312"/>
      <c r="R60" s="312"/>
      <c r="S60" s="312"/>
      <c r="T60" s="317"/>
      <c r="U60" s="314">
        <v>1600</v>
      </c>
      <c r="V60" s="367">
        <v>7</v>
      </c>
      <c r="W60" s="314">
        <v>80</v>
      </c>
      <c r="X60" s="351">
        <f aca="true" t="shared" si="87" ref="X60:X66">IF(OR(W60="",W60=0),"",RANK(W60,W$12:W$67,))</f>
        <v>3</v>
      </c>
      <c r="Y60" s="223">
        <f>IF(SUM(V60:W60)=0,"",SUM(V60:W60)/U60)</f>
        <v>0.054375</v>
      </c>
      <c r="Z60" s="351">
        <f t="shared" si="86"/>
        <v>12</v>
      </c>
      <c r="AA60" s="255"/>
      <c r="AB60" s="317"/>
      <c r="AC60" s="187"/>
      <c r="AD60" s="187"/>
      <c r="AE60" s="187"/>
      <c r="AF60" s="187"/>
      <c r="AG60" s="187"/>
      <c r="AH60" s="187"/>
      <c r="AI60" s="187"/>
      <c r="AJ60" s="328">
        <v>0.5</v>
      </c>
      <c r="AK60" s="187"/>
      <c r="AL60" s="187"/>
      <c r="AM60" s="187"/>
      <c r="AN60" s="491">
        <v>0.5</v>
      </c>
      <c r="AO60" s="187"/>
      <c r="AP60" s="187"/>
      <c r="AQ60" s="187"/>
      <c r="AR60" s="187"/>
      <c r="AS60" s="187"/>
      <c r="AT60" s="187"/>
      <c r="AU60" s="311"/>
      <c r="AV60" s="317"/>
      <c r="AW60" s="187">
        <v>0.01</v>
      </c>
      <c r="AX60" s="187"/>
      <c r="AY60" s="187"/>
      <c r="AZ60" s="328">
        <v>1</v>
      </c>
      <c r="BA60" s="187"/>
      <c r="BB60" s="187"/>
      <c r="BC60" s="187"/>
      <c r="BD60" s="187"/>
      <c r="BE60" s="311"/>
      <c r="BF60" s="317"/>
      <c r="BG60" s="342">
        <v>0.05</v>
      </c>
      <c r="BH60" s="187"/>
      <c r="BI60" s="327"/>
      <c r="BJ60" s="327"/>
      <c r="BK60" s="369"/>
      <c r="BL60" s="327"/>
      <c r="BM60" s="327">
        <v>0.87</v>
      </c>
      <c r="BN60" s="328">
        <v>0.08</v>
      </c>
      <c r="BO60" s="187"/>
      <c r="BP60" s="187"/>
      <c r="BQ60" s="187"/>
      <c r="BR60" s="187"/>
      <c r="BS60" s="369">
        <v>0</v>
      </c>
      <c r="BT60" s="326" t="s">
        <v>633</v>
      </c>
      <c r="BU60" s="229"/>
      <c r="BV60" s="413">
        <v>0.01</v>
      </c>
      <c r="BW60" s="416" t="s">
        <v>634</v>
      </c>
      <c r="BX60" s="432" t="s">
        <v>635</v>
      </c>
      <c r="BY60" s="311"/>
      <c r="BZ60" s="229"/>
      <c r="CA60" s="342">
        <v>0.01</v>
      </c>
      <c r="CB60" s="439" t="s">
        <v>636</v>
      </c>
      <c r="CC60" s="229"/>
      <c r="CD60" s="187"/>
      <c r="CE60" s="354">
        <v>1</v>
      </c>
      <c r="CF60" s="225"/>
      <c r="CG60" s="326" t="s">
        <v>637</v>
      </c>
      <c r="CH60" s="229"/>
      <c r="CI60" s="191">
        <v>0</v>
      </c>
      <c r="CJ60" s="191">
        <v>0</v>
      </c>
      <c r="CK60" s="311"/>
      <c r="CL60" s="342">
        <v>0.98</v>
      </c>
      <c r="CM60" s="371">
        <v>1</v>
      </c>
      <c r="CN60" s="191">
        <v>0</v>
      </c>
      <c r="CO60" s="191">
        <v>0</v>
      </c>
      <c r="CP60" s="311"/>
      <c r="CQ60" s="191">
        <v>0</v>
      </c>
      <c r="CR60" s="191">
        <v>0</v>
      </c>
      <c r="CS60" s="191">
        <v>0</v>
      </c>
      <c r="CT60" s="191">
        <v>0</v>
      </c>
      <c r="CU60" s="191">
        <v>0</v>
      </c>
      <c r="CV60" s="342">
        <v>1</v>
      </c>
      <c r="CW60" s="311"/>
      <c r="CX60" s="358">
        <v>1</v>
      </c>
      <c r="CY60" s="187"/>
      <c r="CZ60" s="326" t="s">
        <v>638</v>
      </c>
      <c r="DA60" s="229"/>
      <c r="DB60" s="229"/>
      <c r="DC60" s="358">
        <v>1</v>
      </c>
      <c r="DD60" s="187"/>
      <c r="DE60" s="414"/>
      <c r="DF60" s="348" t="s">
        <v>639</v>
      </c>
      <c r="DG60" s="229"/>
      <c r="DH60" s="361"/>
      <c r="DI60" s="364">
        <v>1</v>
      </c>
      <c r="DJ60" s="363">
        <v>1</v>
      </c>
      <c r="DK60" s="361"/>
      <c r="DL60" s="361"/>
      <c r="DM60" s="361"/>
      <c r="DN60" s="364">
        <v>1</v>
      </c>
      <c r="DO60" s="361"/>
      <c r="DP60" s="361"/>
      <c r="DQ60" s="361"/>
      <c r="DR60" s="361"/>
      <c r="DS60" s="364">
        <v>1</v>
      </c>
      <c r="DT60" s="361"/>
      <c r="DU60" s="361"/>
      <c r="DV60" s="365">
        <v>1</v>
      </c>
      <c r="DW60" s="361"/>
      <c r="DX60" s="361"/>
      <c r="DY60" s="361"/>
      <c r="DZ60" s="361"/>
      <c r="EA60" s="365">
        <v>1</v>
      </c>
      <c r="EB60" s="361"/>
      <c r="EC60" s="361"/>
      <c r="ED60" s="363">
        <v>1</v>
      </c>
      <c r="EE60" s="364">
        <v>1</v>
      </c>
      <c r="EF60" s="361"/>
      <c r="EG60" s="361"/>
      <c r="EH60" s="361"/>
      <c r="EI60" s="361"/>
      <c r="EJ60" s="364">
        <v>1</v>
      </c>
      <c r="EK60" s="361"/>
      <c r="EL60" s="364">
        <v>1</v>
      </c>
      <c r="EM60" s="361"/>
      <c r="EN60" s="361"/>
      <c r="EO60" s="373"/>
      <c r="EP60" s="343" t="s">
        <v>640</v>
      </c>
      <c r="EQ60" s="255"/>
      <c r="ER60" s="317"/>
      <c r="ET60" s="265"/>
      <c r="EV60" s="317"/>
      <c r="EW60" s="403">
        <f aca="true" t="shared" si="88" ref="EW60:FF61">IF(AC60="","",AC60*$W60)</f>
      </c>
      <c r="EX60" s="403">
        <f t="shared" si="88"/>
      </c>
      <c r="EY60" s="403">
        <f t="shared" si="88"/>
      </c>
      <c r="EZ60" s="403">
        <f t="shared" si="88"/>
      </c>
      <c r="FA60" s="403">
        <f t="shared" si="88"/>
      </c>
      <c r="FB60" s="403">
        <f t="shared" si="88"/>
      </c>
      <c r="FC60" s="403">
        <f t="shared" si="88"/>
      </c>
      <c r="FD60" s="403">
        <f t="shared" si="88"/>
        <v>40</v>
      </c>
      <c r="FE60" s="403">
        <f t="shared" si="88"/>
      </c>
      <c r="FF60" s="403">
        <f t="shared" si="88"/>
      </c>
      <c r="FG60" s="403">
        <f aca="true" t="shared" si="89" ref="FG60:FP61">IF(AM60="","",AM60*$W60)</f>
      </c>
      <c r="FH60" s="403">
        <f t="shared" si="89"/>
        <v>40</v>
      </c>
      <c r="FI60" s="403">
        <f t="shared" si="89"/>
      </c>
      <c r="FJ60" s="403">
        <f t="shared" si="89"/>
      </c>
      <c r="FK60" s="403">
        <f t="shared" si="89"/>
      </c>
      <c r="FL60" s="403">
        <f t="shared" si="89"/>
      </c>
      <c r="FM60" s="403">
        <f t="shared" si="89"/>
      </c>
      <c r="FN60" s="403">
        <f t="shared" si="89"/>
      </c>
      <c r="FO60" s="403">
        <f t="shared" si="89"/>
      </c>
      <c r="FP60" s="403">
        <f t="shared" si="89"/>
      </c>
      <c r="FQ60" s="403">
        <f aca="true" t="shared" si="90" ref="FQ60:FZ61">IF(AW60="","",AW60*$W60)</f>
        <v>0.8</v>
      </c>
      <c r="FR60" s="403">
        <f t="shared" si="90"/>
      </c>
      <c r="FS60" s="403">
        <f t="shared" si="90"/>
      </c>
      <c r="FT60" s="403">
        <f t="shared" si="90"/>
        <v>80</v>
      </c>
      <c r="FU60" s="403">
        <f t="shared" si="90"/>
      </c>
      <c r="FV60" s="403">
        <f t="shared" si="90"/>
      </c>
      <c r="FW60" s="403">
        <f t="shared" si="90"/>
      </c>
      <c r="FX60" s="403">
        <f t="shared" si="90"/>
      </c>
      <c r="FY60" s="403">
        <f t="shared" si="90"/>
      </c>
      <c r="FZ60" s="403">
        <f t="shared" si="90"/>
      </c>
      <c r="GA60" s="403">
        <f aca="true" t="shared" si="91" ref="GA60:GJ61">IF(BG60="","",BG60*$W60)</f>
        <v>4</v>
      </c>
      <c r="GB60" s="403">
        <f t="shared" si="91"/>
      </c>
      <c r="GC60" s="403">
        <f t="shared" si="91"/>
      </c>
      <c r="GD60" s="403">
        <f t="shared" si="91"/>
      </c>
      <c r="GE60" s="403">
        <f t="shared" si="91"/>
      </c>
      <c r="GF60" s="403">
        <f t="shared" si="91"/>
      </c>
      <c r="GG60" s="403">
        <f t="shared" si="91"/>
        <v>69.6</v>
      </c>
      <c r="GH60" s="403">
        <f t="shared" si="91"/>
        <v>6.4</v>
      </c>
      <c r="GI60" s="403">
        <f t="shared" si="91"/>
      </c>
      <c r="GJ60" s="403">
        <f t="shared" si="91"/>
      </c>
      <c r="GK60" s="403">
        <f aca="true" t="shared" si="92" ref="GK60:GT61">IF(BQ60="","",BQ60*$W60)</f>
      </c>
      <c r="GL60" s="403">
        <f t="shared" si="92"/>
      </c>
      <c r="GM60" s="403">
        <f t="shared" si="92"/>
        <v>0</v>
      </c>
      <c r="GN60" s="403" t="e">
        <f t="shared" si="92"/>
        <v>#VALUE!</v>
      </c>
      <c r="GO60" s="403">
        <f t="shared" si="92"/>
      </c>
      <c r="GP60" s="403">
        <f t="shared" si="92"/>
        <v>0.8</v>
      </c>
      <c r="GQ60" s="403" t="e">
        <f t="shared" si="92"/>
        <v>#VALUE!</v>
      </c>
      <c r="GR60" s="403" t="e">
        <f t="shared" si="92"/>
        <v>#VALUE!</v>
      </c>
      <c r="GS60" s="403">
        <f t="shared" si="92"/>
      </c>
      <c r="GT60" s="403">
        <f t="shared" si="92"/>
      </c>
      <c r="GU60" s="403">
        <f aca="true" t="shared" si="93" ref="GU60:HC61">IF(CA60="","",CA60*$W60)</f>
        <v>0.8</v>
      </c>
      <c r="GV60" s="403" t="e">
        <f t="shared" si="93"/>
        <v>#VALUE!</v>
      </c>
      <c r="GW60" s="403">
        <f t="shared" si="93"/>
      </c>
      <c r="GX60" s="403">
        <f t="shared" si="93"/>
      </c>
      <c r="GY60" s="403">
        <f t="shared" si="93"/>
        <v>80</v>
      </c>
      <c r="GZ60" s="403">
        <f t="shared" si="93"/>
      </c>
      <c r="HA60" s="403" t="e">
        <f t="shared" si="93"/>
        <v>#VALUE!</v>
      </c>
      <c r="HB60" s="403">
        <f t="shared" si="93"/>
      </c>
      <c r="HC60" s="403">
        <f t="shared" si="93"/>
        <v>0</v>
      </c>
    </row>
    <row r="61" spans="2:211" ht="24.75">
      <c r="B61" s="450">
        <v>2013</v>
      </c>
      <c r="D61" s="436" t="s">
        <v>652</v>
      </c>
      <c r="E61" s="260" t="s">
        <v>399</v>
      </c>
      <c r="F61" s="317"/>
      <c r="G61" s="322">
        <v>1</v>
      </c>
      <c r="H61" s="440">
        <v>2</v>
      </c>
      <c r="I61" s="324">
        <v>1</v>
      </c>
      <c r="J61" s="313">
        <v>0</v>
      </c>
      <c r="K61" s="426" t="s">
        <v>694</v>
      </c>
      <c r="L61" s="418" t="s">
        <v>704</v>
      </c>
      <c r="M61" s="313"/>
      <c r="N61" s="313"/>
      <c r="O61" s="335"/>
      <c r="P61" s="317"/>
      <c r="Q61" s="312"/>
      <c r="R61" s="312"/>
      <c r="S61" s="312"/>
      <c r="T61" s="317"/>
      <c r="U61" s="314">
        <v>1377</v>
      </c>
      <c r="V61" s="367">
        <v>1</v>
      </c>
      <c r="W61" s="314">
        <v>125</v>
      </c>
      <c r="X61" s="351">
        <f t="shared" si="87"/>
        <v>1</v>
      </c>
      <c r="Y61" s="223">
        <f>IF(SUM(V61:W61)=0,"",SUM(V61:W61)/U61)</f>
        <v>0.0915032679738562</v>
      </c>
      <c r="Z61" s="351">
        <f t="shared" si="86"/>
        <v>5</v>
      </c>
      <c r="AA61" s="255"/>
      <c r="AB61" s="317"/>
      <c r="AC61" s="187"/>
      <c r="AD61" s="415">
        <v>0.5</v>
      </c>
      <c r="AE61" s="187"/>
      <c r="AF61" s="187"/>
      <c r="AG61" s="187"/>
      <c r="AH61" s="187"/>
      <c r="AI61" s="187"/>
      <c r="AJ61" s="187"/>
      <c r="AK61" s="187"/>
      <c r="AL61" s="187"/>
      <c r="AM61" s="187"/>
      <c r="AN61" s="491">
        <v>0.5</v>
      </c>
      <c r="AO61" s="187"/>
      <c r="AP61" s="187"/>
      <c r="AQ61" s="187"/>
      <c r="AR61" s="187"/>
      <c r="AS61" s="187"/>
      <c r="AT61" s="187"/>
      <c r="AU61" s="311"/>
      <c r="AV61" s="317"/>
      <c r="AW61" s="187">
        <v>0.1</v>
      </c>
      <c r="AX61" s="187"/>
      <c r="AY61" s="187"/>
      <c r="AZ61" s="328">
        <v>1</v>
      </c>
      <c r="BA61" s="187"/>
      <c r="BB61" s="187"/>
      <c r="BC61" s="187"/>
      <c r="BD61" s="187"/>
      <c r="BE61" s="311"/>
      <c r="BF61" s="317"/>
      <c r="BG61" s="187"/>
      <c r="BH61" s="187"/>
      <c r="BI61" s="187"/>
      <c r="BJ61" s="187"/>
      <c r="BK61" s="187"/>
      <c r="BL61" s="327">
        <v>1</v>
      </c>
      <c r="BM61" s="187"/>
      <c r="BN61" s="187"/>
      <c r="BO61" s="187"/>
      <c r="BP61" s="187"/>
      <c r="BQ61" s="187"/>
      <c r="BR61" s="187"/>
      <c r="BS61" s="187"/>
      <c r="BT61" s="311"/>
      <c r="BU61" s="317"/>
      <c r="BV61" s="413">
        <v>0.1</v>
      </c>
      <c r="BW61" s="416" t="s">
        <v>705</v>
      </c>
      <c r="BX61" s="432" t="s">
        <v>706</v>
      </c>
      <c r="BY61" s="311"/>
      <c r="BZ61" s="317"/>
      <c r="CA61" s="342">
        <v>0.01</v>
      </c>
      <c r="CB61" s="439" t="s">
        <v>707</v>
      </c>
      <c r="CC61" s="421" t="s">
        <v>708</v>
      </c>
      <c r="CD61" s="420">
        <v>1</v>
      </c>
      <c r="CE61" s="187"/>
      <c r="CF61" s="470">
        <v>5</v>
      </c>
      <c r="CG61" s="326" t="s">
        <v>709</v>
      </c>
      <c r="CH61" s="317"/>
      <c r="CI61" s="187"/>
      <c r="CJ61" s="187"/>
      <c r="CK61" s="311"/>
      <c r="CL61" s="187"/>
      <c r="CM61" s="187"/>
      <c r="CN61" s="187"/>
      <c r="CO61" s="187"/>
      <c r="CP61" s="311"/>
      <c r="CQ61" s="187"/>
      <c r="CR61" s="187"/>
      <c r="CS61" s="187"/>
      <c r="CT61" s="187"/>
      <c r="CU61" s="187"/>
      <c r="CV61" s="187"/>
      <c r="CW61" s="311"/>
      <c r="CX61" s="358">
        <v>1</v>
      </c>
      <c r="CY61" s="187"/>
      <c r="CZ61" s="326" t="s">
        <v>710</v>
      </c>
      <c r="DA61" s="317"/>
      <c r="DB61" s="317"/>
      <c r="DC61" s="187"/>
      <c r="DD61" s="187"/>
      <c r="DE61" s="414"/>
      <c r="DF61" s="348" t="s">
        <v>711</v>
      </c>
      <c r="DG61" s="317"/>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c r="EO61" s="373">
        <f aca="true" t="shared" si="94" ref="EO61:EO66">IF(SUM(DH61:EN61)=0,"",SUM(DH61:EN61))</f>
      </c>
      <c r="EP61" s="343" t="s">
        <v>712</v>
      </c>
      <c r="EQ61" s="255"/>
      <c r="ER61" s="317"/>
      <c r="ET61" s="265"/>
      <c r="EV61" s="317"/>
      <c r="EW61" s="403">
        <f t="shared" si="88"/>
      </c>
      <c r="EX61" s="403">
        <f t="shared" si="88"/>
        <v>62.5</v>
      </c>
      <c r="EY61" s="403">
        <f t="shared" si="88"/>
      </c>
      <c r="EZ61" s="403">
        <f t="shared" si="88"/>
      </c>
      <c r="FA61" s="403">
        <f t="shared" si="88"/>
      </c>
      <c r="FB61" s="403">
        <f t="shared" si="88"/>
      </c>
      <c r="FC61" s="403">
        <f t="shared" si="88"/>
      </c>
      <c r="FD61" s="403">
        <f t="shared" si="88"/>
      </c>
      <c r="FE61" s="403">
        <f t="shared" si="88"/>
      </c>
      <c r="FF61" s="403">
        <f t="shared" si="88"/>
      </c>
      <c r="FG61" s="403">
        <f t="shared" si="89"/>
      </c>
      <c r="FH61" s="403">
        <f t="shared" si="89"/>
        <v>62.5</v>
      </c>
      <c r="FI61" s="403">
        <f t="shared" si="89"/>
      </c>
      <c r="FJ61" s="403">
        <f t="shared" si="89"/>
      </c>
      <c r="FK61" s="403">
        <f t="shared" si="89"/>
      </c>
      <c r="FL61" s="403">
        <f t="shared" si="89"/>
      </c>
      <c r="FM61" s="403">
        <f t="shared" si="89"/>
      </c>
      <c r="FN61" s="403">
        <f t="shared" si="89"/>
      </c>
      <c r="FO61" s="403">
        <f t="shared" si="89"/>
      </c>
      <c r="FP61" s="403">
        <f t="shared" si="89"/>
      </c>
      <c r="FQ61" s="403">
        <f t="shared" si="90"/>
        <v>12.5</v>
      </c>
      <c r="FR61" s="403">
        <f t="shared" si="90"/>
      </c>
      <c r="FS61" s="403">
        <f t="shared" si="90"/>
      </c>
      <c r="FT61" s="403">
        <f t="shared" si="90"/>
        <v>125</v>
      </c>
      <c r="FU61" s="403">
        <f t="shared" si="90"/>
      </c>
      <c r="FV61" s="403">
        <f t="shared" si="90"/>
      </c>
      <c r="FW61" s="403">
        <f t="shared" si="90"/>
      </c>
      <c r="FX61" s="403">
        <f t="shared" si="90"/>
      </c>
      <c r="FY61" s="403">
        <f t="shared" si="90"/>
      </c>
      <c r="FZ61" s="403">
        <f t="shared" si="90"/>
      </c>
      <c r="GA61" s="403">
        <f t="shared" si="91"/>
      </c>
      <c r="GB61" s="403">
        <f t="shared" si="91"/>
      </c>
      <c r="GC61" s="403">
        <f t="shared" si="91"/>
      </c>
      <c r="GD61" s="403">
        <f t="shared" si="91"/>
      </c>
      <c r="GE61" s="403">
        <f t="shared" si="91"/>
      </c>
      <c r="GF61" s="403">
        <f t="shared" si="91"/>
        <v>125</v>
      </c>
      <c r="GG61" s="403">
        <f t="shared" si="91"/>
      </c>
      <c r="GH61" s="403">
        <f t="shared" si="91"/>
      </c>
      <c r="GI61" s="403">
        <f t="shared" si="91"/>
      </c>
      <c r="GJ61" s="403">
        <f t="shared" si="91"/>
      </c>
      <c r="GK61" s="403">
        <f t="shared" si="92"/>
      </c>
      <c r="GL61" s="403">
        <f t="shared" si="92"/>
      </c>
      <c r="GM61" s="403">
        <f t="shared" si="92"/>
      </c>
      <c r="GN61" s="403">
        <f t="shared" si="92"/>
      </c>
      <c r="GO61" s="403">
        <f t="shared" si="92"/>
      </c>
      <c r="GP61" s="403">
        <f t="shared" si="92"/>
        <v>12.5</v>
      </c>
      <c r="GQ61" s="403" t="e">
        <f t="shared" si="92"/>
        <v>#VALUE!</v>
      </c>
      <c r="GR61" s="403" t="e">
        <f t="shared" si="92"/>
        <v>#VALUE!</v>
      </c>
      <c r="GS61" s="403">
        <f t="shared" si="92"/>
      </c>
      <c r="GT61" s="403">
        <f t="shared" si="92"/>
      </c>
      <c r="GU61" s="403">
        <f t="shared" si="93"/>
        <v>1.25</v>
      </c>
      <c r="GV61" s="403" t="e">
        <f t="shared" si="93"/>
        <v>#VALUE!</v>
      </c>
      <c r="GW61" s="403" t="e">
        <f t="shared" si="93"/>
        <v>#VALUE!</v>
      </c>
      <c r="GX61" s="403">
        <f t="shared" si="93"/>
        <v>125</v>
      </c>
      <c r="GY61" s="403">
        <f t="shared" si="93"/>
      </c>
      <c r="GZ61" s="403">
        <f t="shared" si="93"/>
        <v>625</v>
      </c>
      <c r="HA61" s="403" t="e">
        <f t="shared" si="93"/>
        <v>#VALUE!</v>
      </c>
      <c r="HB61" s="403">
        <f t="shared" si="93"/>
      </c>
      <c r="HC61" s="403">
        <f t="shared" si="93"/>
      </c>
    </row>
    <row r="62" spans="2:211" ht="26.25">
      <c r="B62" s="450">
        <v>2013</v>
      </c>
      <c r="D62" s="333" t="s">
        <v>156</v>
      </c>
      <c r="E62" s="264" t="s">
        <v>400</v>
      </c>
      <c r="F62" s="229"/>
      <c r="J62" s="310"/>
      <c r="K62" s="237"/>
      <c r="L62" s="237"/>
      <c r="M62" s="310"/>
      <c r="N62" s="310"/>
      <c r="O62" s="311"/>
      <c r="P62" s="229"/>
      <c r="Q62" s="312">
        <v>1</v>
      </c>
      <c r="R62" s="320">
        <v>4</v>
      </c>
      <c r="S62" s="313">
        <v>0</v>
      </c>
      <c r="T62" s="229"/>
      <c r="U62" s="314"/>
      <c r="V62" s="314"/>
      <c r="W62" s="314"/>
      <c r="X62" s="351">
        <f t="shared" si="87"/>
      </c>
      <c r="Y62" s="223">
        <f t="shared" si="23"/>
      </c>
      <c r="Z62" s="351">
        <f t="shared" si="86"/>
      </c>
      <c r="AA62" s="255"/>
      <c r="AB62" s="229"/>
      <c r="AC62" s="187"/>
      <c r="AD62" s="187"/>
      <c r="AE62" s="187"/>
      <c r="AF62" s="187"/>
      <c r="AG62" s="187"/>
      <c r="AH62" s="187"/>
      <c r="AI62" s="187"/>
      <c r="AJ62" s="187"/>
      <c r="AK62" s="187"/>
      <c r="AL62" s="187"/>
      <c r="AM62" s="187"/>
      <c r="AN62" s="187"/>
      <c r="AO62" s="187"/>
      <c r="AP62" s="187"/>
      <c r="AQ62" s="187"/>
      <c r="AR62" s="187"/>
      <c r="AS62" s="187"/>
      <c r="AT62" s="187"/>
      <c r="AU62" s="311"/>
      <c r="AV62" s="229"/>
      <c r="AW62" s="187"/>
      <c r="AX62" s="187"/>
      <c r="AY62" s="187"/>
      <c r="AZ62" s="187"/>
      <c r="BA62" s="187"/>
      <c r="BB62" s="187"/>
      <c r="BC62" s="187"/>
      <c r="BD62" s="187"/>
      <c r="BE62" s="311"/>
      <c r="BF62" s="229"/>
      <c r="BG62" s="187"/>
      <c r="BH62" s="187"/>
      <c r="BI62" s="187"/>
      <c r="BJ62" s="187"/>
      <c r="BK62" s="187"/>
      <c r="BL62" s="187"/>
      <c r="BM62" s="187"/>
      <c r="BN62" s="187"/>
      <c r="BO62" s="187"/>
      <c r="BP62" s="187"/>
      <c r="BQ62" s="187"/>
      <c r="BR62" s="187"/>
      <c r="BS62" s="187"/>
      <c r="BT62" s="311"/>
      <c r="BU62" s="229"/>
      <c r="BV62" s="187"/>
      <c r="BW62" s="343"/>
      <c r="BX62" s="187"/>
      <c r="BY62" s="311"/>
      <c r="BZ62" s="229"/>
      <c r="CA62" s="187"/>
      <c r="CB62" s="343"/>
      <c r="CC62" s="229"/>
      <c r="CD62" s="187"/>
      <c r="CE62" s="187"/>
      <c r="CF62" s="225"/>
      <c r="CG62" s="311"/>
      <c r="CH62" s="229"/>
      <c r="CI62" s="187"/>
      <c r="CJ62" s="187"/>
      <c r="CK62" s="311"/>
      <c r="CL62" s="187"/>
      <c r="CM62" s="187"/>
      <c r="CN62" s="187"/>
      <c r="CO62" s="187"/>
      <c r="CP62" s="311"/>
      <c r="CQ62" s="187"/>
      <c r="CR62" s="187"/>
      <c r="CS62" s="187"/>
      <c r="CT62" s="187"/>
      <c r="CU62" s="187"/>
      <c r="CV62" s="187"/>
      <c r="CW62" s="311"/>
      <c r="CX62" s="187"/>
      <c r="CY62" s="187"/>
      <c r="CZ62" s="348"/>
      <c r="DA62" s="229"/>
      <c r="DB62" s="229"/>
      <c r="DC62" s="187"/>
      <c r="DD62" s="187"/>
      <c r="DE62" s="414"/>
      <c r="DF62" s="348"/>
      <c r="DG62" s="229"/>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361"/>
      <c r="EJ62" s="361"/>
      <c r="EK62" s="361"/>
      <c r="EL62" s="361"/>
      <c r="EM62" s="361"/>
      <c r="EN62" s="361"/>
      <c r="EO62" s="373">
        <f t="shared" si="94"/>
      </c>
      <c r="EP62" s="343"/>
      <c r="EQ62" s="255"/>
      <c r="ER62" s="229"/>
      <c r="ET62" s="265"/>
      <c r="EV62" s="229"/>
      <c r="EW62" s="403">
        <f t="shared" si="84"/>
      </c>
      <c r="EX62" s="403">
        <f t="shared" si="26"/>
      </c>
      <c r="EY62" s="403">
        <f t="shared" si="27"/>
      </c>
      <c r="EZ62" s="403">
        <f t="shared" si="28"/>
      </c>
      <c r="FA62" s="403">
        <f t="shared" si="29"/>
      </c>
      <c r="FB62" s="403">
        <f t="shared" si="30"/>
      </c>
      <c r="FC62" s="403">
        <f t="shared" si="31"/>
      </c>
      <c r="FD62" s="403">
        <f t="shared" si="32"/>
      </c>
      <c r="FE62" s="403">
        <f t="shared" si="33"/>
      </c>
      <c r="FF62" s="403">
        <f t="shared" si="34"/>
      </c>
      <c r="FG62" s="403">
        <f t="shared" si="35"/>
      </c>
      <c r="FH62" s="403">
        <f t="shared" si="36"/>
      </c>
      <c r="FI62" s="403">
        <f t="shared" si="37"/>
      </c>
      <c r="FJ62" s="403">
        <f t="shared" si="38"/>
      </c>
      <c r="FK62" s="403">
        <f t="shared" si="39"/>
      </c>
      <c r="FL62" s="403">
        <f t="shared" si="40"/>
      </c>
      <c r="FM62" s="403">
        <f t="shared" si="41"/>
      </c>
      <c r="FN62" s="403">
        <f t="shared" si="42"/>
      </c>
      <c r="FO62" s="403">
        <f t="shared" si="43"/>
      </c>
      <c r="FP62" s="403">
        <f t="shared" si="44"/>
      </c>
      <c r="FQ62" s="403">
        <f t="shared" si="45"/>
      </c>
      <c r="FR62" s="403">
        <f t="shared" si="46"/>
      </c>
      <c r="FS62" s="403">
        <f t="shared" si="47"/>
      </c>
      <c r="FT62" s="403">
        <f t="shared" si="48"/>
      </c>
      <c r="FU62" s="403">
        <f t="shared" si="49"/>
      </c>
      <c r="FV62" s="403">
        <f t="shared" si="50"/>
      </c>
      <c r="FW62" s="403">
        <f t="shared" si="51"/>
      </c>
      <c r="FX62" s="403">
        <f t="shared" si="52"/>
      </c>
      <c r="FY62" s="403">
        <f t="shared" si="53"/>
      </c>
      <c r="FZ62" s="403">
        <f t="shared" si="54"/>
      </c>
      <c r="GA62" s="403">
        <f t="shared" si="55"/>
      </c>
      <c r="GB62" s="403">
        <f t="shared" si="56"/>
      </c>
      <c r="GC62" s="403">
        <f t="shared" si="57"/>
      </c>
      <c r="GD62" s="403">
        <f t="shared" si="58"/>
      </c>
      <c r="GE62" s="403">
        <f t="shared" si="59"/>
      </c>
      <c r="GF62" s="403">
        <f t="shared" si="60"/>
      </c>
      <c r="GG62" s="403">
        <f t="shared" si="61"/>
      </c>
      <c r="GH62" s="403">
        <f t="shared" si="62"/>
      </c>
      <c r="GI62" s="403">
        <f t="shared" si="63"/>
      </c>
      <c r="GJ62" s="403">
        <f t="shared" si="64"/>
      </c>
      <c r="GK62" s="403">
        <f t="shared" si="65"/>
      </c>
      <c r="GL62" s="403">
        <f t="shared" si="66"/>
      </c>
      <c r="GM62" s="403">
        <f t="shared" si="67"/>
      </c>
      <c r="GN62" s="403">
        <f t="shared" si="68"/>
      </c>
      <c r="GO62" s="403">
        <f t="shared" si="69"/>
      </c>
      <c r="GP62" s="403">
        <f t="shared" si="70"/>
      </c>
      <c r="GQ62" s="403">
        <f t="shared" si="71"/>
      </c>
      <c r="GR62" s="403">
        <f t="shared" si="72"/>
      </c>
      <c r="GS62" s="403">
        <f t="shared" si="73"/>
      </c>
      <c r="GT62" s="403">
        <f t="shared" si="74"/>
      </c>
      <c r="GU62" s="403">
        <f t="shared" si="75"/>
      </c>
      <c r="GV62" s="403">
        <f t="shared" si="76"/>
      </c>
      <c r="GW62" s="403">
        <f t="shared" si="77"/>
      </c>
      <c r="GX62" s="403">
        <f t="shared" si="78"/>
      </c>
      <c r="GY62" s="403">
        <f t="shared" si="79"/>
      </c>
      <c r="GZ62" s="403">
        <f t="shared" si="80"/>
      </c>
      <c r="HA62" s="403">
        <f t="shared" si="81"/>
      </c>
      <c r="HB62" s="403">
        <f t="shared" si="82"/>
      </c>
      <c r="HC62" s="403">
        <f t="shared" si="83"/>
      </c>
    </row>
    <row r="63" spans="2:211" ht="12.75">
      <c r="B63" s="450">
        <v>2013</v>
      </c>
      <c r="D63" s="334" t="s">
        <v>158</v>
      </c>
      <c r="E63" s="263" t="s">
        <v>372</v>
      </c>
      <c r="F63" s="317"/>
      <c r="J63" s="310"/>
      <c r="K63" s="237"/>
      <c r="L63" s="237"/>
      <c r="M63" s="310"/>
      <c r="N63" s="310"/>
      <c r="O63" s="335"/>
      <c r="P63" s="317"/>
      <c r="Q63" s="312">
        <v>1</v>
      </c>
      <c r="R63" s="313">
        <v>0</v>
      </c>
      <c r="S63" s="313">
        <v>0</v>
      </c>
      <c r="T63" s="317"/>
      <c r="U63" s="314"/>
      <c r="V63" s="314"/>
      <c r="W63" s="314"/>
      <c r="X63" s="351">
        <f t="shared" si="87"/>
      </c>
      <c r="Y63" s="223">
        <f t="shared" si="23"/>
      </c>
      <c r="Z63" s="351">
        <f t="shared" si="86"/>
      </c>
      <c r="AA63" s="255"/>
      <c r="AB63" s="317"/>
      <c r="AC63" s="187"/>
      <c r="AD63" s="187"/>
      <c r="AE63" s="187"/>
      <c r="AF63" s="187"/>
      <c r="AG63" s="187"/>
      <c r="AH63" s="187"/>
      <c r="AI63" s="187"/>
      <c r="AJ63" s="187"/>
      <c r="AK63" s="187"/>
      <c r="AL63" s="187"/>
      <c r="AM63" s="187"/>
      <c r="AN63" s="187"/>
      <c r="AO63" s="187"/>
      <c r="AP63" s="187"/>
      <c r="AQ63" s="187"/>
      <c r="AR63" s="187"/>
      <c r="AS63" s="187"/>
      <c r="AT63" s="187"/>
      <c r="AU63" s="311"/>
      <c r="AV63" s="317"/>
      <c r="AW63" s="187"/>
      <c r="AX63" s="187"/>
      <c r="AY63" s="187"/>
      <c r="AZ63" s="187"/>
      <c r="BA63" s="187"/>
      <c r="BB63" s="187"/>
      <c r="BC63" s="187"/>
      <c r="BD63" s="187"/>
      <c r="BE63" s="311"/>
      <c r="BF63" s="317"/>
      <c r="BG63" s="187"/>
      <c r="BH63" s="187"/>
      <c r="BI63" s="187"/>
      <c r="BJ63" s="187"/>
      <c r="BK63" s="187"/>
      <c r="BL63" s="187"/>
      <c r="BM63" s="187"/>
      <c r="BN63" s="187"/>
      <c r="BO63" s="187"/>
      <c r="BP63" s="187"/>
      <c r="BQ63" s="187"/>
      <c r="BR63" s="187"/>
      <c r="BS63" s="187"/>
      <c r="BT63" s="311"/>
      <c r="BU63" s="317"/>
      <c r="BV63" s="187"/>
      <c r="BW63" s="343"/>
      <c r="BX63" s="187"/>
      <c r="BY63" s="311"/>
      <c r="BZ63" s="317"/>
      <c r="CA63" s="187"/>
      <c r="CB63" s="343"/>
      <c r="CC63" s="229"/>
      <c r="CD63" s="187"/>
      <c r="CE63" s="187"/>
      <c r="CF63" s="225"/>
      <c r="CG63" s="311"/>
      <c r="CH63" s="317"/>
      <c r="CI63" s="187"/>
      <c r="CJ63" s="187"/>
      <c r="CK63" s="311"/>
      <c r="CL63" s="187"/>
      <c r="CM63" s="187"/>
      <c r="CN63" s="187"/>
      <c r="CO63" s="187"/>
      <c r="CP63" s="311"/>
      <c r="CQ63" s="187"/>
      <c r="CR63" s="187"/>
      <c r="CS63" s="187"/>
      <c r="CT63" s="187"/>
      <c r="CU63" s="187"/>
      <c r="CV63" s="187"/>
      <c r="CW63" s="311"/>
      <c r="CX63" s="187"/>
      <c r="CY63" s="187"/>
      <c r="CZ63" s="348"/>
      <c r="DA63" s="317"/>
      <c r="DB63" s="317"/>
      <c r="DC63" s="187"/>
      <c r="DD63" s="187"/>
      <c r="DE63" s="414"/>
      <c r="DF63" s="348"/>
      <c r="DG63" s="317"/>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c r="EO63" s="373">
        <f t="shared" si="94"/>
      </c>
      <c r="EP63" s="343"/>
      <c r="EQ63" s="255"/>
      <c r="ER63" s="317"/>
      <c r="ET63" s="265"/>
      <c r="EV63" s="317"/>
      <c r="EW63" s="403">
        <f t="shared" si="84"/>
      </c>
      <c r="EX63" s="403">
        <f t="shared" si="26"/>
      </c>
      <c r="EY63" s="403">
        <f t="shared" si="27"/>
      </c>
      <c r="EZ63" s="403">
        <f t="shared" si="28"/>
      </c>
      <c r="FA63" s="403">
        <f t="shared" si="29"/>
      </c>
      <c r="FB63" s="403">
        <f t="shared" si="30"/>
      </c>
      <c r="FC63" s="403">
        <f t="shared" si="31"/>
      </c>
      <c r="FD63" s="403">
        <f t="shared" si="32"/>
      </c>
      <c r="FE63" s="403">
        <f t="shared" si="33"/>
      </c>
      <c r="FF63" s="403">
        <f t="shared" si="34"/>
      </c>
      <c r="FG63" s="403">
        <f t="shared" si="35"/>
      </c>
      <c r="FH63" s="403">
        <f t="shared" si="36"/>
      </c>
      <c r="FI63" s="403">
        <f t="shared" si="37"/>
      </c>
      <c r="FJ63" s="403">
        <f t="shared" si="38"/>
      </c>
      <c r="FK63" s="403">
        <f t="shared" si="39"/>
      </c>
      <c r="FL63" s="403">
        <f t="shared" si="40"/>
      </c>
      <c r="FM63" s="403">
        <f t="shared" si="41"/>
      </c>
      <c r="FN63" s="403">
        <f t="shared" si="42"/>
      </c>
      <c r="FO63" s="403">
        <f t="shared" si="43"/>
      </c>
      <c r="FP63" s="403">
        <f t="shared" si="44"/>
      </c>
      <c r="FQ63" s="403">
        <f t="shared" si="45"/>
      </c>
      <c r="FR63" s="403">
        <f t="shared" si="46"/>
      </c>
      <c r="FS63" s="403">
        <f t="shared" si="47"/>
      </c>
      <c r="FT63" s="403">
        <f t="shared" si="48"/>
      </c>
      <c r="FU63" s="403">
        <f t="shared" si="49"/>
      </c>
      <c r="FV63" s="403">
        <f t="shared" si="50"/>
      </c>
      <c r="FW63" s="403">
        <f t="shared" si="51"/>
      </c>
      <c r="FX63" s="403">
        <f t="shared" si="52"/>
      </c>
      <c r="FY63" s="403">
        <f t="shared" si="53"/>
      </c>
      <c r="FZ63" s="403">
        <f t="shared" si="54"/>
      </c>
      <c r="GA63" s="403">
        <f t="shared" si="55"/>
      </c>
      <c r="GB63" s="403">
        <f t="shared" si="56"/>
      </c>
      <c r="GC63" s="403">
        <f t="shared" si="57"/>
      </c>
      <c r="GD63" s="403">
        <f t="shared" si="58"/>
      </c>
      <c r="GE63" s="403">
        <f t="shared" si="59"/>
      </c>
      <c r="GF63" s="403">
        <f t="shared" si="60"/>
      </c>
      <c r="GG63" s="403">
        <f t="shared" si="61"/>
      </c>
      <c r="GH63" s="403">
        <f t="shared" si="62"/>
      </c>
      <c r="GI63" s="403">
        <f t="shared" si="63"/>
      </c>
      <c r="GJ63" s="403">
        <f t="shared" si="64"/>
      </c>
      <c r="GK63" s="403">
        <f t="shared" si="65"/>
      </c>
      <c r="GL63" s="403">
        <f t="shared" si="66"/>
      </c>
      <c r="GM63" s="403">
        <f t="shared" si="67"/>
      </c>
      <c r="GN63" s="403">
        <f t="shared" si="68"/>
      </c>
      <c r="GO63" s="403">
        <f t="shared" si="69"/>
      </c>
      <c r="GP63" s="403">
        <f t="shared" si="70"/>
      </c>
      <c r="GQ63" s="403">
        <f t="shared" si="71"/>
      </c>
      <c r="GR63" s="403">
        <f t="shared" si="72"/>
      </c>
      <c r="GS63" s="403">
        <f t="shared" si="73"/>
      </c>
      <c r="GT63" s="403">
        <f t="shared" si="74"/>
      </c>
      <c r="GU63" s="403">
        <f t="shared" si="75"/>
      </c>
      <c r="GV63" s="403">
        <f t="shared" si="76"/>
      </c>
      <c r="GW63" s="403">
        <f t="shared" si="77"/>
      </c>
      <c r="GX63" s="403">
        <f t="shared" si="78"/>
      </c>
      <c r="GY63" s="403">
        <f t="shared" si="79"/>
      </c>
      <c r="GZ63" s="403">
        <f t="shared" si="80"/>
      </c>
      <c r="HA63" s="403">
        <f t="shared" si="81"/>
      </c>
      <c r="HB63" s="403">
        <f t="shared" si="82"/>
      </c>
      <c r="HC63" s="403">
        <f t="shared" si="83"/>
      </c>
    </row>
    <row r="64" spans="2:211" ht="12.75">
      <c r="B64" s="450">
        <v>2013</v>
      </c>
      <c r="D64" s="334"/>
      <c r="E64" s="263"/>
      <c r="F64" s="317"/>
      <c r="J64" s="316"/>
      <c r="K64" s="317"/>
      <c r="L64" s="317"/>
      <c r="M64" s="316"/>
      <c r="N64" s="316"/>
      <c r="O64" s="335"/>
      <c r="P64" s="317"/>
      <c r="Q64" s="312"/>
      <c r="R64" s="312"/>
      <c r="S64" s="312"/>
      <c r="T64" s="317"/>
      <c r="U64" s="336"/>
      <c r="V64" s="336"/>
      <c r="W64" s="336"/>
      <c r="X64" s="351">
        <f t="shared" si="87"/>
      </c>
      <c r="Y64" s="223">
        <f t="shared" si="23"/>
      </c>
      <c r="Z64" s="351">
        <f t="shared" si="86"/>
      </c>
      <c r="AA64" s="255"/>
      <c r="AB64" s="317"/>
      <c r="AC64" s="187"/>
      <c r="AD64" s="187"/>
      <c r="AE64" s="187"/>
      <c r="AF64" s="187"/>
      <c r="AG64" s="187"/>
      <c r="AH64" s="187"/>
      <c r="AI64" s="187"/>
      <c r="AJ64" s="187"/>
      <c r="AK64" s="187"/>
      <c r="AL64" s="187"/>
      <c r="AM64" s="187"/>
      <c r="AN64" s="187"/>
      <c r="AO64" s="187"/>
      <c r="AP64" s="187"/>
      <c r="AQ64" s="187"/>
      <c r="AR64" s="187"/>
      <c r="AS64" s="187"/>
      <c r="AT64" s="187"/>
      <c r="AU64" s="311"/>
      <c r="AV64" s="317"/>
      <c r="AW64" s="187"/>
      <c r="AX64" s="187"/>
      <c r="AY64" s="187"/>
      <c r="AZ64" s="187"/>
      <c r="BA64" s="187"/>
      <c r="BB64" s="187"/>
      <c r="BC64" s="187"/>
      <c r="BD64" s="187"/>
      <c r="BE64" s="311"/>
      <c r="BF64" s="317"/>
      <c r="BG64" s="187"/>
      <c r="BH64" s="187"/>
      <c r="BI64" s="187"/>
      <c r="BJ64" s="187"/>
      <c r="BK64" s="187"/>
      <c r="BL64" s="187"/>
      <c r="BM64" s="187"/>
      <c r="BN64" s="187"/>
      <c r="BO64" s="187"/>
      <c r="BP64" s="187"/>
      <c r="BQ64" s="187"/>
      <c r="BR64" s="187"/>
      <c r="BS64" s="187"/>
      <c r="BT64" s="311"/>
      <c r="BU64" s="317"/>
      <c r="BV64" s="187"/>
      <c r="BW64" s="343"/>
      <c r="BX64" s="187"/>
      <c r="BY64" s="311"/>
      <c r="BZ64" s="317"/>
      <c r="CA64" s="187"/>
      <c r="CB64" s="343"/>
      <c r="CC64" s="229"/>
      <c r="CD64" s="187"/>
      <c r="CE64" s="187"/>
      <c r="CF64" s="225"/>
      <c r="CG64" s="311"/>
      <c r="CH64" s="317"/>
      <c r="CI64" s="187"/>
      <c r="CJ64" s="187"/>
      <c r="CK64" s="311"/>
      <c r="CL64" s="187"/>
      <c r="CM64" s="187"/>
      <c r="CN64" s="187"/>
      <c r="CO64" s="187"/>
      <c r="CP64" s="311"/>
      <c r="CQ64" s="187"/>
      <c r="CR64" s="187"/>
      <c r="CS64" s="187"/>
      <c r="CT64" s="187"/>
      <c r="CU64" s="187"/>
      <c r="CV64" s="187"/>
      <c r="CW64" s="311"/>
      <c r="CX64" s="187"/>
      <c r="CY64" s="187"/>
      <c r="CZ64" s="348"/>
      <c r="DA64" s="317"/>
      <c r="DB64" s="317"/>
      <c r="DC64" s="187"/>
      <c r="DD64" s="187"/>
      <c r="DE64" s="414"/>
      <c r="DF64" s="348"/>
      <c r="DG64" s="317"/>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c r="EO64" s="373">
        <f t="shared" si="94"/>
      </c>
      <c r="EP64" s="343"/>
      <c r="EQ64" s="255"/>
      <c r="ER64" s="317"/>
      <c r="ET64" s="265"/>
      <c r="EV64" s="317"/>
      <c r="EW64" s="403">
        <f t="shared" si="84"/>
      </c>
      <c r="EX64" s="403">
        <f t="shared" si="26"/>
      </c>
      <c r="EY64" s="403">
        <f t="shared" si="27"/>
      </c>
      <c r="EZ64" s="403">
        <f t="shared" si="28"/>
      </c>
      <c r="FA64" s="403">
        <f t="shared" si="29"/>
      </c>
      <c r="FB64" s="403">
        <f t="shared" si="30"/>
      </c>
      <c r="FC64" s="403">
        <f t="shared" si="31"/>
      </c>
      <c r="FD64" s="403">
        <f t="shared" si="32"/>
      </c>
      <c r="FE64" s="403">
        <f t="shared" si="33"/>
      </c>
      <c r="FF64" s="403">
        <f t="shared" si="34"/>
      </c>
      <c r="FG64" s="403">
        <f t="shared" si="35"/>
      </c>
      <c r="FH64" s="403">
        <f t="shared" si="36"/>
      </c>
      <c r="FI64" s="403">
        <f t="shared" si="37"/>
      </c>
      <c r="FJ64" s="403">
        <f t="shared" si="38"/>
      </c>
      <c r="FK64" s="403">
        <f t="shared" si="39"/>
      </c>
      <c r="FL64" s="403">
        <f t="shared" si="40"/>
      </c>
      <c r="FM64" s="403">
        <f t="shared" si="41"/>
      </c>
      <c r="FN64" s="403">
        <f t="shared" si="42"/>
      </c>
      <c r="FO64" s="403">
        <f t="shared" si="43"/>
      </c>
      <c r="FP64" s="403">
        <f t="shared" si="44"/>
      </c>
      <c r="FQ64" s="403">
        <f t="shared" si="45"/>
      </c>
      <c r="FR64" s="403">
        <f t="shared" si="46"/>
      </c>
      <c r="FS64" s="403">
        <f t="shared" si="47"/>
      </c>
      <c r="FT64" s="403">
        <f t="shared" si="48"/>
      </c>
      <c r="FU64" s="403">
        <f t="shared" si="49"/>
      </c>
      <c r="FV64" s="403">
        <f t="shared" si="50"/>
      </c>
      <c r="FW64" s="403">
        <f t="shared" si="51"/>
      </c>
      <c r="FX64" s="403">
        <f t="shared" si="52"/>
      </c>
      <c r="FY64" s="403">
        <f t="shared" si="53"/>
      </c>
      <c r="FZ64" s="403">
        <f t="shared" si="54"/>
      </c>
      <c r="GA64" s="403">
        <f t="shared" si="55"/>
      </c>
      <c r="GB64" s="403">
        <f t="shared" si="56"/>
      </c>
      <c r="GC64" s="403">
        <f t="shared" si="57"/>
      </c>
      <c r="GD64" s="403">
        <f t="shared" si="58"/>
      </c>
      <c r="GE64" s="403">
        <f t="shared" si="59"/>
      </c>
      <c r="GF64" s="403">
        <f t="shared" si="60"/>
      </c>
      <c r="GG64" s="403">
        <f t="shared" si="61"/>
      </c>
      <c r="GH64" s="403">
        <f t="shared" si="62"/>
      </c>
      <c r="GI64" s="403">
        <f t="shared" si="63"/>
      </c>
      <c r="GJ64" s="403">
        <f t="shared" si="64"/>
      </c>
      <c r="GK64" s="403">
        <f t="shared" si="65"/>
      </c>
      <c r="GL64" s="403">
        <f t="shared" si="66"/>
      </c>
      <c r="GM64" s="403">
        <f t="shared" si="67"/>
      </c>
      <c r="GN64" s="403">
        <f t="shared" si="68"/>
      </c>
      <c r="GO64" s="403">
        <f t="shared" si="69"/>
      </c>
      <c r="GP64" s="403">
        <f t="shared" si="70"/>
      </c>
      <c r="GQ64" s="403">
        <f t="shared" si="71"/>
      </c>
      <c r="GR64" s="403">
        <f t="shared" si="72"/>
      </c>
      <c r="GS64" s="403">
        <f t="shared" si="73"/>
      </c>
      <c r="GT64" s="403">
        <f t="shared" si="74"/>
      </c>
      <c r="GU64" s="403">
        <f t="shared" si="75"/>
      </c>
      <c r="GV64" s="403">
        <f t="shared" si="76"/>
      </c>
      <c r="GW64" s="403">
        <f t="shared" si="77"/>
      </c>
      <c r="GX64" s="403">
        <f t="shared" si="78"/>
      </c>
      <c r="GY64" s="403">
        <f t="shared" si="79"/>
      </c>
      <c r="GZ64" s="403">
        <f t="shared" si="80"/>
      </c>
      <c r="HA64" s="403">
        <f t="shared" si="81"/>
      </c>
      <c r="HB64" s="403">
        <f t="shared" si="82"/>
      </c>
      <c r="HC64" s="403">
        <f t="shared" si="83"/>
      </c>
    </row>
    <row r="65" spans="2:211" ht="12.75">
      <c r="B65" s="450">
        <v>2013</v>
      </c>
      <c r="D65" s="334" t="s">
        <v>574</v>
      </c>
      <c r="E65" s="263"/>
      <c r="F65" s="317"/>
      <c r="J65" s="316"/>
      <c r="K65" s="317"/>
      <c r="L65" s="317"/>
      <c r="M65" s="316"/>
      <c r="N65" s="316"/>
      <c r="O65" s="335"/>
      <c r="P65" s="317"/>
      <c r="Q65" s="312"/>
      <c r="R65" s="312"/>
      <c r="S65" s="312"/>
      <c r="T65" s="317"/>
      <c r="U65" s="316"/>
      <c r="V65" s="316"/>
      <c r="W65" s="316"/>
      <c r="X65" s="351">
        <f t="shared" si="87"/>
      </c>
      <c r="Y65" s="223">
        <f t="shared" si="23"/>
      </c>
      <c r="Z65" s="351">
        <f t="shared" si="86"/>
      </c>
      <c r="AA65" s="255"/>
      <c r="AB65" s="317"/>
      <c r="AC65" s="187"/>
      <c r="AD65" s="187"/>
      <c r="AE65" s="187"/>
      <c r="AF65" s="187"/>
      <c r="AG65" s="187"/>
      <c r="AH65" s="187"/>
      <c r="AI65" s="187"/>
      <c r="AJ65" s="187"/>
      <c r="AK65" s="187"/>
      <c r="AL65" s="187"/>
      <c r="AM65" s="187"/>
      <c r="AN65" s="187"/>
      <c r="AO65" s="187"/>
      <c r="AP65" s="187"/>
      <c r="AQ65" s="187"/>
      <c r="AR65" s="187"/>
      <c r="AS65" s="187"/>
      <c r="AT65" s="187"/>
      <c r="AU65" s="311"/>
      <c r="AV65" s="317"/>
      <c r="AW65" s="187"/>
      <c r="AX65" s="187"/>
      <c r="AY65" s="187"/>
      <c r="AZ65" s="187"/>
      <c r="BA65" s="187"/>
      <c r="BB65" s="187"/>
      <c r="BC65" s="187"/>
      <c r="BD65" s="187"/>
      <c r="BE65" s="311"/>
      <c r="BF65" s="317"/>
      <c r="BG65" s="187"/>
      <c r="BH65" s="187"/>
      <c r="BI65" s="187"/>
      <c r="BJ65" s="187"/>
      <c r="BK65" s="187"/>
      <c r="BL65" s="187"/>
      <c r="BM65" s="187"/>
      <c r="BN65" s="187"/>
      <c r="BO65" s="187"/>
      <c r="BP65" s="187"/>
      <c r="BQ65" s="187"/>
      <c r="BR65" s="187"/>
      <c r="BS65" s="187"/>
      <c r="BT65" s="311"/>
      <c r="BU65" s="317"/>
      <c r="BV65" s="187"/>
      <c r="BW65" s="343"/>
      <c r="BX65" s="187"/>
      <c r="BY65" s="311"/>
      <c r="BZ65" s="317"/>
      <c r="CA65" s="187"/>
      <c r="CB65" s="343"/>
      <c r="CC65" s="229"/>
      <c r="CD65" s="187"/>
      <c r="CE65" s="187"/>
      <c r="CF65" s="225"/>
      <c r="CG65" s="311"/>
      <c r="CH65" s="317"/>
      <c r="CI65" s="187"/>
      <c r="CJ65" s="187"/>
      <c r="CK65" s="311"/>
      <c r="CL65" s="187"/>
      <c r="CM65" s="187"/>
      <c r="CN65" s="187"/>
      <c r="CO65" s="187"/>
      <c r="CP65" s="311"/>
      <c r="CQ65" s="187"/>
      <c r="CR65" s="187"/>
      <c r="CS65" s="187"/>
      <c r="CT65" s="187"/>
      <c r="CU65" s="187"/>
      <c r="CV65" s="187"/>
      <c r="CW65" s="311"/>
      <c r="CX65" s="187"/>
      <c r="CY65" s="187"/>
      <c r="CZ65" s="348"/>
      <c r="DA65" s="317"/>
      <c r="DB65" s="317"/>
      <c r="DC65" s="187"/>
      <c r="DD65" s="187"/>
      <c r="DE65" s="414"/>
      <c r="DF65" s="348"/>
      <c r="DG65" s="317"/>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361"/>
      <c r="EJ65" s="361"/>
      <c r="EK65" s="361"/>
      <c r="EL65" s="361"/>
      <c r="EM65" s="361"/>
      <c r="EN65" s="361"/>
      <c r="EO65" s="373">
        <f t="shared" si="94"/>
      </c>
      <c r="EP65" s="343"/>
      <c r="EQ65" s="255"/>
      <c r="ER65" s="317"/>
      <c r="ET65" s="265"/>
      <c r="EV65" s="317"/>
      <c r="EW65" s="403">
        <f t="shared" si="84"/>
      </c>
      <c r="EX65" s="403">
        <f t="shared" si="26"/>
      </c>
      <c r="EY65" s="403">
        <f t="shared" si="27"/>
      </c>
      <c r="EZ65" s="403">
        <f t="shared" si="28"/>
      </c>
      <c r="FA65" s="403">
        <f t="shared" si="29"/>
      </c>
      <c r="FB65" s="403">
        <f t="shared" si="30"/>
      </c>
      <c r="FC65" s="403">
        <f t="shared" si="31"/>
      </c>
      <c r="FD65" s="403">
        <f t="shared" si="32"/>
      </c>
      <c r="FE65" s="403">
        <f t="shared" si="33"/>
      </c>
      <c r="FF65" s="403">
        <f t="shared" si="34"/>
      </c>
      <c r="FG65" s="403">
        <f t="shared" si="35"/>
      </c>
      <c r="FH65" s="403">
        <f t="shared" si="36"/>
      </c>
      <c r="FI65" s="403">
        <f t="shared" si="37"/>
      </c>
      <c r="FJ65" s="403">
        <f t="shared" si="38"/>
      </c>
      <c r="FK65" s="403">
        <f t="shared" si="39"/>
      </c>
      <c r="FL65" s="403">
        <f t="shared" si="40"/>
      </c>
      <c r="FM65" s="403">
        <f t="shared" si="41"/>
      </c>
      <c r="FN65" s="403">
        <f t="shared" si="42"/>
      </c>
      <c r="FO65" s="403">
        <f t="shared" si="43"/>
      </c>
      <c r="FP65" s="403">
        <f t="shared" si="44"/>
      </c>
      <c r="FQ65" s="403">
        <f t="shared" si="45"/>
      </c>
      <c r="FR65" s="403">
        <f t="shared" si="46"/>
      </c>
      <c r="FS65" s="403">
        <f t="shared" si="47"/>
      </c>
      <c r="FT65" s="403">
        <f t="shared" si="48"/>
      </c>
      <c r="FU65" s="403">
        <f t="shared" si="49"/>
      </c>
      <c r="FV65" s="403">
        <f t="shared" si="50"/>
      </c>
      <c r="FW65" s="403">
        <f t="shared" si="51"/>
      </c>
      <c r="FX65" s="403">
        <f t="shared" si="52"/>
      </c>
      <c r="FY65" s="403">
        <f t="shared" si="53"/>
      </c>
      <c r="FZ65" s="403">
        <f t="shared" si="54"/>
      </c>
      <c r="GA65" s="403">
        <f t="shared" si="55"/>
      </c>
      <c r="GB65" s="403">
        <f t="shared" si="56"/>
      </c>
      <c r="GC65" s="403">
        <f t="shared" si="57"/>
      </c>
      <c r="GD65" s="403">
        <f t="shared" si="58"/>
      </c>
      <c r="GE65" s="403">
        <f t="shared" si="59"/>
      </c>
      <c r="GF65" s="403">
        <f t="shared" si="60"/>
      </c>
      <c r="GG65" s="403">
        <f t="shared" si="61"/>
      </c>
      <c r="GH65" s="403">
        <f t="shared" si="62"/>
      </c>
      <c r="GI65" s="403">
        <f t="shared" si="63"/>
      </c>
      <c r="GJ65" s="403">
        <f t="shared" si="64"/>
      </c>
      <c r="GK65" s="403">
        <f t="shared" si="65"/>
      </c>
      <c r="GL65" s="403">
        <f t="shared" si="66"/>
      </c>
      <c r="GM65" s="403">
        <f t="shared" si="67"/>
      </c>
      <c r="GN65" s="403">
        <f t="shared" si="68"/>
      </c>
      <c r="GO65" s="403">
        <f t="shared" si="69"/>
      </c>
      <c r="GP65" s="403">
        <f t="shared" si="70"/>
      </c>
      <c r="GQ65" s="403">
        <f t="shared" si="71"/>
      </c>
      <c r="GR65" s="403">
        <f t="shared" si="72"/>
      </c>
      <c r="GS65" s="403">
        <f t="shared" si="73"/>
      </c>
      <c r="GT65" s="403">
        <f t="shared" si="74"/>
      </c>
      <c r="GU65" s="403">
        <f t="shared" si="75"/>
      </c>
      <c r="GV65" s="403">
        <f t="shared" si="76"/>
      </c>
      <c r="GW65" s="403">
        <f t="shared" si="77"/>
      </c>
      <c r="GX65" s="403">
        <f t="shared" si="78"/>
      </c>
      <c r="GY65" s="403">
        <f t="shared" si="79"/>
      </c>
      <c r="GZ65" s="403">
        <f t="shared" si="80"/>
      </c>
      <c r="HA65" s="403">
        <f t="shared" si="81"/>
      </c>
      <c r="HB65" s="403">
        <f t="shared" si="82"/>
      </c>
      <c r="HC65" s="403">
        <f t="shared" si="83"/>
      </c>
    </row>
    <row r="66" spans="2:211" ht="12.75">
      <c r="B66" s="450">
        <v>2013</v>
      </c>
      <c r="D66" s="334"/>
      <c r="E66" s="263"/>
      <c r="F66" s="317"/>
      <c r="J66" s="316"/>
      <c r="K66" s="317"/>
      <c r="L66" s="317"/>
      <c r="M66" s="316"/>
      <c r="N66" s="316"/>
      <c r="O66" s="335"/>
      <c r="P66" s="317"/>
      <c r="Q66" s="312"/>
      <c r="R66" s="312"/>
      <c r="S66" s="312"/>
      <c r="T66" s="317"/>
      <c r="U66" s="316"/>
      <c r="V66" s="316"/>
      <c r="W66" s="316"/>
      <c r="X66" s="351">
        <f t="shared" si="87"/>
      </c>
      <c r="Y66" s="223">
        <f t="shared" si="23"/>
      </c>
      <c r="Z66" s="351">
        <f t="shared" si="86"/>
      </c>
      <c r="AA66" s="255"/>
      <c r="AB66" s="317"/>
      <c r="AC66" s="187"/>
      <c r="AD66" s="187"/>
      <c r="AE66" s="187"/>
      <c r="AF66" s="187"/>
      <c r="AG66" s="187"/>
      <c r="AH66" s="187"/>
      <c r="AI66" s="187"/>
      <c r="AJ66" s="187"/>
      <c r="AK66" s="187"/>
      <c r="AL66" s="187"/>
      <c r="AM66" s="187"/>
      <c r="AN66" s="187"/>
      <c r="AO66" s="187"/>
      <c r="AP66" s="187"/>
      <c r="AQ66" s="187"/>
      <c r="AR66" s="187"/>
      <c r="AS66" s="187"/>
      <c r="AT66" s="187"/>
      <c r="AU66" s="311"/>
      <c r="AV66" s="317"/>
      <c r="AW66" s="187"/>
      <c r="AX66" s="187"/>
      <c r="AY66" s="187"/>
      <c r="AZ66" s="187"/>
      <c r="BA66" s="187"/>
      <c r="BB66" s="187"/>
      <c r="BC66" s="187"/>
      <c r="BD66" s="187"/>
      <c r="BE66" s="311"/>
      <c r="BF66" s="317"/>
      <c r="BG66" s="187"/>
      <c r="BH66" s="187"/>
      <c r="BI66" s="187"/>
      <c r="BJ66" s="187"/>
      <c r="BK66" s="187"/>
      <c r="BL66" s="187"/>
      <c r="BM66" s="187"/>
      <c r="BN66" s="187"/>
      <c r="BO66" s="187"/>
      <c r="BP66" s="187"/>
      <c r="BQ66" s="187"/>
      <c r="BR66" s="187"/>
      <c r="BS66" s="187"/>
      <c r="BT66" s="311"/>
      <c r="BU66" s="317"/>
      <c r="BV66" s="187"/>
      <c r="BW66" s="343"/>
      <c r="BX66" s="187"/>
      <c r="BY66" s="311"/>
      <c r="BZ66" s="317"/>
      <c r="CA66" s="187"/>
      <c r="CB66" s="343"/>
      <c r="CC66" s="229"/>
      <c r="CD66" s="187"/>
      <c r="CE66" s="187"/>
      <c r="CF66" s="225"/>
      <c r="CG66" s="311"/>
      <c r="CH66" s="317"/>
      <c r="CI66" s="187"/>
      <c r="CJ66" s="187"/>
      <c r="CK66" s="311"/>
      <c r="CL66" s="187"/>
      <c r="CM66" s="187"/>
      <c r="CN66" s="187"/>
      <c r="CO66" s="187"/>
      <c r="CP66" s="311"/>
      <c r="CQ66" s="187"/>
      <c r="CR66" s="187"/>
      <c r="CS66" s="187"/>
      <c r="CT66" s="187"/>
      <c r="CU66" s="187"/>
      <c r="CV66" s="187"/>
      <c r="CW66" s="311"/>
      <c r="CX66" s="187"/>
      <c r="CY66" s="187"/>
      <c r="CZ66" s="348"/>
      <c r="DA66" s="317"/>
      <c r="DB66" s="317"/>
      <c r="DC66" s="187"/>
      <c r="DD66" s="187"/>
      <c r="DE66" s="414"/>
      <c r="DF66" s="348"/>
      <c r="DG66" s="317"/>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361"/>
      <c r="EJ66" s="361"/>
      <c r="EK66" s="361"/>
      <c r="EL66" s="361"/>
      <c r="EM66" s="361"/>
      <c r="EN66" s="361"/>
      <c r="EO66" s="373">
        <f t="shared" si="94"/>
      </c>
      <c r="EP66" s="343"/>
      <c r="EQ66" s="255"/>
      <c r="ER66" s="317"/>
      <c r="ET66" s="265"/>
      <c r="EV66" s="317"/>
      <c r="EW66" s="403">
        <f t="shared" si="84"/>
      </c>
      <c r="EX66" s="403">
        <f t="shared" si="26"/>
      </c>
      <c r="EY66" s="403">
        <f t="shared" si="27"/>
      </c>
      <c r="EZ66" s="403">
        <f t="shared" si="28"/>
      </c>
      <c r="FA66" s="403">
        <f t="shared" si="29"/>
      </c>
      <c r="FB66" s="403">
        <f t="shared" si="30"/>
      </c>
      <c r="FC66" s="403">
        <f t="shared" si="31"/>
      </c>
      <c r="FD66" s="403">
        <f t="shared" si="32"/>
      </c>
      <c r="FE66" s="403">
        <f t="shared" si="33"/>
      </c>
      <c r="FF66" s="403">
        <f t="shared" si="34"/>
      </c>
      <c r="FG66" s="403">
        <f t="shared" si="35"/>
      </c>
      <c r="FH66" s="403">
        <f t="shared" si="36"/>
      </c>
      <c r="FI66" s="403">
        <f t="shared" si="37"/>
      </c>
      <c r="FJ66" s="403">
        <f t="shared" si="38"/>
      </c>
      <c r="FK66" s="403">
        <f t="shared" si="39"/>
      </c>
      <c r="FL66" s="403">
        <f t="shared" si="40"/>
      </c>
      <c r="FM66" s="403">
        <f t="shared" si="41"/>
      </c>
      <c r="FN66" s="403">
        <f t="shared" si="42"/>
      </c>
      <c r="FO66" s="403">
        <f t="shared" si="43"/>
      </c>
      <c r="FP66" s="403">
        <f t="shared" si="44"/>
      </c>
      <c r="FQ66" s="403">
        <f t="shared" si="45"/>
      </c>
      <c r="FR66" s="403">
        <f t="shared" si="46"/>
      </c>
      <c r="FS66" s="403">
        <f t="shared" si="47"/>
      </c>
      <c r="FT66" s="403">
        <f t="shared" si="48"/>
      </c>
      <c r="FU66" s="403">
        <f t="shared" si="49"/>
      </c>
      <c r="FV66" s="403">
        <f t="shared" si="50"/>
      </c>
      <c r="FW66" s="403">
        <f t="shared" si="51"/>
      </c>
      <c r="FX66" s="403">
        <f t="shared" si="52"/>
      </c>
      <c r="FY66" s="403">
        <f t="shared" si="53"/>
      </c>
      <c r="FZ66" s="403">
        <f t="shared" si="54"/>
      </c>
      <c r="GA66" s="403">
        <f t="shared" si="55"/>
      </c>
      <c r="GB66" s="403">
        <f t="shared" si="56"/>
      </c>
      <c r="GC66" s="403">
        <f t="shared" si="57"/>
      </c>
      <c r="GD66" s="403">
        <f t="shared" si="58"/>
      </c>
      <c r="GE66" s="403">
        <f t="shared" si="59"/>
      </c>
      <c r="GF66" s="403">
        <f t="shared" si="60"/>
      </c>
      <c r="GG66" s="403">
        <f t="shared" si="61"/>
      </c>
      <c r="GH66" s="403">
        <f t="shared" si="62"/>
      </c>
      <c r="GI66" s="403">
        <f t="shared" si="63"/>
      </c>
      <c r="GJ66" s="403">
        <f t="shared" si="64"/>
      </c>
      <c r="GK66" s="403">
        <f t="shared" si="65"/>
      </c>
      <c r="GL66" s="403">
        <f t="shared" si="66"/>
      </c>
      <c r="GM66" s="403">
        <f t="shared" si="67"/>
      </c>
      <c r="GN66" s="403">
        <f t="shared" si="68"/>
      </c>
      <c r="GO66" s="403">
        <f t="shared" si="69"/>
      </c>
      <c r="GP66" s="403">
        <f t="shared" si="70"/>
      </c>
      <c r="GQ66" s="403">
        <f t="shared" si="71"/>
      </c>
      <c r="GR66" s="403">
        <f t="shared" si="72"/>
      </c>
      <c r="GS66" s="403">
        <f t="shared" si="73"/>
      </c>
      <c r="GT66" s="403">
        <f t="shared" si="74"/>
      </c>
      <c r="GU66" s="403">
        <f t="shared" si="75"/>
      </c>
      <c r="GV66" s="403">
        <f t="shared" si="76"/>
      </c>
      <c r="GW66" s="403">
        <f t="shared" si="77"/>
      </c>
      <c r="GX66" s="403">
        <f t="shared" si="78"/>
      </c>
      <c r="GY66" s="403">
        <f t="shared" si="79"/>
      </c>
      <c r="GZ66" s="403">
        <f t="shared" si="80"/>
      </c>
      <c r="HA66" s="403">
        <f t="shared" si="81"/>
      </c>
      <c r="HB66" s="403">
        <f t="shared" si="82"/>
      </c>
      <c r="HC66" s="403">
        <f t="shared" si="83"/>
      </c>
    </row>
    <row r="67" spans="4:211" ht="12.75">
      <c r="D67" s="337"/>
      <c r="E67" s="338"/>
      <c r="F67" s="338"/>
      <c r="G67" s="339"/>
      <c r="H67" s="339"/>
      <c r="I67" s="339"/>
      <c r="J67" s="265"/>
      <c r="K67" s="338"/>
      <c r="L67" s="338"/>
      <c r="M67" s="265"/>
      <c r="N67" s="265"/>
      <c r="O67" s="338"/>
      <c r="P67" s="338"/>
      <c r="Q67" s="340"/>
      <c r="R67" s="340"/>
      <c r="S67" s="340"/>
      <c r="T67" s="338"/>
      <c r="U67" s="340"/>
      <c r="V67" s="265"/>
      <c r="W67" s="265"/>
      <c r="X67" s="265"/>
      <c r="Y67" s="265"/>
      <c r="Z67" s="265"/>
      <c r="AA67" s="265"/>
      <c r="AB67" s="338"/>
      <c r="AC67" s="265"/>
      <c r="AD67" s="265"/>
      <c r="AE67" s="265"/>
      <c r="AF67" s="265"/>
      <c r="AG67" s="265"/>
      <c r="AH67" s="265"/>
      <c r="AI67" s="265"/>
      <c r="AJ67" s="265"/>
      <c r="AK67" s="265"/>
      <c r="AL67" s="265"/>
      <c r="AM67" s="265"/>
      <c r="AN67" s="265"/>
      <c r="AO67" s="265"/>
      <c r="AP67" s="265"/>
      <c r="AQ67" s="265"/>
      <c r="AR67" s="265"/>
      <c r="AS67" s="265"/>
      <c r="AT67" s="265"/>
      <c r="AU67" s="265"/>
      <c r="AV67" s="338"/>
      <c r="AW67" s="265"/>
      <c r="AX67" s="265"/>
      <c r="AY67" s="265"/>
      <c r="AZ67" s="265"/>
      <c r="BA67" s="265"/>
      <c r="BB67" s="265"/>
      <c r="BC67" s="265"/>
      <c r="BD67" s="265"/>
      <c r="BE67" s="265"/>
      <c r="BF67" s="338"/>
      <c r="BG67" s="265"/>
      <c r="BH67" s="265"/>
      <c r="BI67" s="265"/>
      <c r="BJ67" s="265"/>
      <c r="BK67" s="265"/>
      <c r="BL67" s="265"/>
      <c r="BM67" s="265"/>
      <c r="BN67" s="265"/>
      <c r="BO67" s="265"/>
      <c r="BP67" s="265"/>
      <c r="BQ67" s="265"/>
      <c r="BR67" s="265"/>
      <c r="BS67" s="265"/>
      <c r="BT67" s="265"/>
      <c r="BU67" s="338"/>
      <c r="BV67" s="265"/>
      <c r="BW67" s="265"/>
      <c r="BX67" s="265"/>
      <c r="BY67" s="265"/>
      <c r="BZ67" s="338"/>
      <c r="CA67" s="265"/>
      <c r="CB67" s="265"/>
      <c r="CC67" s="265"/>
      <c r="CD67" s="265"/>
      <c r="CE67" s="265"/>
      <c r="CF67" s="475"/>
      <c r="CG67" s="265"/>
      <c r="CH67" s="338"/>
      <c r="CI67" s="265"/>
      <c r="CJ67" s="265"/>
      <c r="CK67" s="265"/>
      <c r="CL67" s="265"/>
      <c r="CM67" s="265"/>
      <c r="CN67" s="265"/>
      <c r="CO67" s="265"/>
      <c r="CP67" s="265"/>
      <c r="CQ67" s="265"/>
      <c r="CR67" s="265"/>
      <c r="CS67" s="265"/>
      <c r="CT67" s="265"/>
      <c r="CU67" s="265"/>
      <c r="CV67" s="265"/>
      <c r="CW67" s="265"/>
      <c r="CX67" s="265"/>
      <c r="CY67" s="265"/>
      <c r="CZ67" s="265"/>
      <c r="DA67" s="338"/>
      <c r="DB67" s="338"/>
      <c r="DC67" s="265"/>
      <c r="DD67" s="265"/>
      <c r="DE67" s="265"/>
      <c r="DF67" s="265"/>
      <c r="DG67" s="338"/>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338"/>
      <c r="ET67" s="265"/>
      <c r="EV67" s="338"/>
      <c r="EW67" s="265"/>
      <c r="EX67" s="265"/>
      <c r="EY67" s="265"/>
      <c r="EZ67" s="265"/>
      <c r="FA67" s="265"/>
      <c r="FB67" s="265"/>
      <c r="FC67" s="265"/>
      <c r="FD67" s="265"/>
      <c r="FE67" s="265"/>
      <c r="FF67" s="265"/>
      <c r="FG67" s="265"/>
      <c r="FH67" s="265"/>
      <c r="FI67" s="265"/>
      <c r="FJ67" s="265"/>
      <c r="FK67" s="265"/>
      <c r="FL67" s="265"/>
      <c r="FM67" s="265"/>
      <c r="FN67" s="265"/>
      <c r="FO67" s="265"/>
      <c r="FP67" s="338"/>
      <c r="FQ67" s="265"/>
      <c r="FR67" s="265"/>
      <c r="FS67" s="265"/>
      <c r="FT67" s="265"/>
      <c r="FU67" s="265"/>
      <c r="FV67" s="265"/>
      <c r="FW67" s="265"/>
      <c r="FX67" s="265"/>
      <c r="FY67" s="265"/>
      <c r="FZ67" s="338"/>
      <c r="GA67" s="265"/>
      <c r="GB67" s="265"/>
      <c r="GC67" s="265"/>
      <c r="GD67" s="265"/>
      <c r="GE67" s="265"/>
      <c r="GF67" s="265"/>
      <c r="GG67" s="265"/>
      <c r="GH67" s="265"/>
      <c r="GI67" s="265"/>
      <c r="GJ67" s="265"/>
      <c r="GK67" s="265"/>
      <c r="GL67" s="265"/>
      <c r="GM67" s="265"/>
      <c r="GN67" s="265"/>
      <c r="GO67" s="338"/>
      <c r="GP67" s="265"/>
      <c r="GQ67" s="265"/>
      <c r="GR67" s="265"/>
      <c r="GS67" s="265"/>
      <c r="GT67" s="338"/>
      <c r="GU67" s="265"/>
      <c r="GV67" s="265"/>
      <c r="GW67" s="265"/>
      <c r="GX67" s="265"/>
      <c r="GY67" s="265"/>
      <c r="GZ67" s="265"/>
      <c r="HA67" s="265"/>
      <c r="HB67" s="338"/>
      <c r="HC67" s="265"/>
    </row>
    <row r="68" ht="12.75">
      <c r="ET68" s="265"/>
    </row>
    <row r="69" ht="12.75">
      <c r="ET69" s="265"/>
    </row>
    <row r="94" spans="62:65" ht="12.75">
      <c r="BJ94" s="257">
        <f>9/34</f>
        <v>0.2647058823529412</v>
      </c>
      <c r="BK94" s="412" t="s">
        <v>565</v>
      </c>
      <c r="BL94" s="257">
        <v>0.25</v>
      </c>
      <c r="BM94" s="257">
        <v>0.25</v>
      </c>
    </row>
    <row r="96" spans="62:65" ht="12.75">
      <c r="BJ96" s="257">
        <v>0.5</v>
      </c>
      <c r="BK96" s="412" t="s">
        <v>565</v>
      </c>
      <c r="BL96" s="257">
        <f>0.75/2</f>
        <v>0.375</v>
      </c>
      <c r="BM96" s="257">
        <f>0.75/2</f>
        <v>0.375</v>
      </c>
    </row>
    <row r="97" spans="62:64" ht="12.75">
      <c r="BJ97" s="257">
        <v>0.5</v>
      </c>
      <c r="BK97" s="257" t="s">
        <v>566</v>
      </c>
      <c r="BL97" s="257">
        <f>0.75/2</f>
        <v>0.375</v>
      </c>
    </row>
    <row r="99" spans="64:66" ht="12.75">
      <c r="BL99" s="257">
        <f>SUM(BL94:BL98)</f>
        <v>1</v>
      </c>
      <c r="BM99" s="257">
        <f>SUM(BM94:BM98)</f>
        <v>0.625</v>
      </c>
      <c r="BN99" s="257">
        <f>1-BM99</f>
        <v>0.375</v>
      </c>
    </row>
  </sheetData>
  <sheetProtection/>
  <mergeCells count="17">
    <mergeCell ref="CI8:CZ8"/>
    <mergeCell ref="DC8:DF8"/>
    <mergeCell ref="DH8:EQ8"/>
    <mergeCell ref="AW8:BE8"/>
    <mergeCell ref="BG8:BT8"/>
    <mergeCell ref="BV8:BY8"/>
    <mergeCell ref="CA8:CG8"/>
    <mergeCell ref="GP8:GS8"/>
    <mergeCell ref="GU8:HA8"/>
    <mergeCell ref="D8:E8"/>
    <mergeCell ref="EW8:FO8"/>
    <mergeCell ref="FQ8:FY8"/>
    <mergeCell ref="GA8:GN8"/>
    <mergeCell ref="Q8:S8"/>
    <mergeCell ref="G8:O8"/>
    <mergeCell ref="U8:AA8"/>
    <mergeCell ref="AC8:AU8"/>
  </mergeCells>
  <printOptions/>
  <pageMargins left="0.25" right="0.25" top="0.25" bottom="0.25" header="0.25" footer="0.25"/>
  <pageSetup fitToHeight="3" fitToWidth="5" horizontalDpi="600" verticalDpi="600" orientation="landscape" scale="78" r:id="rId1"/>
  <colBreaks count="1" manualBreakCount="1">
    <brk id="16" max="65535" man="1"/>
  </colBreaks>
</worksheet>
</file>

<file path=xl/worksheets/sheet7.xml><?xml version="1.0" encoding="utf-8"?>
<worksheet xmlns="http://schemas.openxmlformats.org/spreadsheetml/2006/main" xmlns:r="http://schemas.openxmlformats.org/officeDocument/2006/relationships">
  <sheetPr>
    <tabColor rgb="FFFF66FF"/>
    <pageSetUpPr fitToPage="1"/>
  </sheetPr>
  <dimension ref="A2:CE104"/>
  <sheetViews>
    <sheetView zoomScale="70" zoomScaleNormal="70" zoomScaleSheetLayoutView="100" zoomScalePageLayoutView="0" workbookViewId="0" topLeftCell="A1">
      <pane xSplit="7512" ySplit="2736" topLeftCell="J37" activePane="bottomLeft" state="split"/>
      <selection pane="topLeft" activeCell="K15" sqref="K15"/>
      <selection pane="topRight" activeCell="K15" sqref="K15"/>
      <selection pane="bottomLeft" activeCell="G44" sqref="G44"/>
      <selection pane="bottomRight" activeCell="K15" sqref="K15"/>
    </sheetView>
  </sheetViews>
  <sheetFormatPr defaultColWidth="9.140625" defaultRowHeight="12.75"/>
  <cols>
    <col min="1" max="1" width="9.140625" style="1" customWidth="1"/>
    <col min="2" max="2" width="12.8515625" style="2" customWidth="1"/>
    <col min="3" max="3" width="4.57421875" style="1" customWidth="1"/>
    <col min="4" max="4" width="3.28125" style="1" customWidth="1"/>
    <col min="5" max="5" width="5.57421875" style="1" customWidth="1"/>
    <col min="6" max="6" width="3.28125" style="1" customWidth="1"/>
    <col min="7" max="7" width="27.28125" style="1" customWidth="1"/>
    <col min="8" max="8" width="3.8515625" style="1" customWidth="1"/>
    <col min="9" max="9" width="14.8515625" style="1" customWidth="1"/>
    <col min="10" max="10" width="10.140625" style="1" customWidth="1"/>
    <col min="11" max="11" width="27.8515625" style="2" customWidth="1"/>
    <col min="12" max="12" width="7.7109375" style="0" customWidth="1"/>
    <col min="13" max="14" width="9.140625" style="1" customWidth="1"/>
    <col min="15" max="15" width="9.140625" style="143" customWidth="1"/>
    <col min="16" max="16" width="4.57421875" style="1" customWidth="1"/>
    <col min="17" max="20" width="5.7109375" style="1" customWidth="1"/>
    <col min="21" max="21" width="10.140625" style="1" customWidth="1"/>
    <col min="22" max="29" width="6.140625" style="1" customWidth="1"/>
    <col min="30" max="30" width="12.140625" style="1" customWidth="1"/>
    <col min="31" max="31" width="4.28125" style="1" customWidth="1"/>
    <col min="32" max="32" width="8.28125" style="1" customWidth="1"/>
    <col min="33" max="33" width="10.7109375" style="1" customWidth="1"/>
    <col min="34" max="34" width="7.00390625" style="1" customWidth="1"/>
    <col min="35" max="35" width="6.140625" style="1" customWidth="1"/>
    <col min="36" max="36" width="10.00390625" style="1" customWidth="1"/>
    <col min="37" max="37" width="10.28125" style="1" customWidth="1"/>
    <col min="38" max="38" width="6.140625" style="1" customWidth="1"/>
    <col min="39" max="39" width="11.28125" style="1" customWidth="1"/>
    <col min="40" max="40" width="23.00390625" style="1" customWidth="1"/>
    <col min="41" max="41" width="12.140625" style="1" customWidth="1"/>
    <col min="42" max="42" width="6.140625" style="1" customWidth="1"/>
    <col min="43" max="43" width="4.28125" style="1" customWidth="1"/>
    <col min="44" max="44" width="10.8515625" style="1" customWidth="1"/>
    <col min="45" max="45" width="3.57421875" style="1" customWidth="1"/>
    <col min="46" max="46" width="4.421875" style="1" customWidth="1"/>
    <col min="47" max="47" width="10.57421875" style="1" customWidth="1"/>
    <col min="48" max="66" width="3.140625" style="1" customWidth="1"/>
    <col min="67" max="67" width="9.421875" style="1" customWidth="1"/>
    <col min="68" max="69" width="9.140625" style="1" customWidth="1"/>
    <col min="70" max="70" width="5.57421875" style="1" customWidth="1"/>
    <col min="71" max="73" width="5.7109375" style="1" customWidth="1"/>
    <col min="74" max="74" width="3.421875" style="1" customWidth="1"/>
    <col min="75" max="82" width="6.140625" style="1" customWidth="1"/>
    <col min="83" max="83" width="12.140625" style="1" customWidth="1"/>
    <col min="84" max="16384" width="9.140625" style="1" customWidth="1"/>
  </cols>
  <sheetData>
    <row r="1" ht="13.5" thickBot="1"/>
    <row r="2" spans="3:82" ht="13.5" thickTop="1">
      <c r="C2" s="247" t="s">
        <v>376</v>
      </c>
      <c r="AV2" s="102">
        <f aca="true" t="shared" si="0" ref="AV2:BN2">RANK(AV3,$AV3:$BN3,)</f>
        <v>2</v>
      </c>
      <c r="AW2" s="103">
        <f t="shared" si="0"/>
        <v>1</v>
      </c>
      <c r="AX2" s="103">
        <f t="shared" si="0"/>
        <v>11</v>
      </c>
      <c r="AY2" s="103">
        <f t="shared" si="0"/>
        <v>14</v>
      </c>
      <c r="AZ2" s="103">
        <f t="shared" si="0"/>
        <v>3</v>
      </c>
      <c r="BA2" s="103">
        <f t="shared" si="0"/>
        <v>10</v>
      </c>
      <c r="BB2" s="103">
        <f t="shared" si="0"/>
        <v>19</v>
      </c>
      <c r="BC2" s="103">
        <f t="shared" si="0"/>
        <v>5</v>
      </c>
      <c r="BD2" s="103">
        <f t="shared" si="0"/>
        <v>11</v>
      </c>
      <c r="BE2" s="103">
        <f t="shared" si="0"/>
        <v>9</v>
      </c>
      <c r="BF2" s="103">
        <f t="shared" si="0"/>
        <v>16</v>
      </c>
      <c r="BG2" s="103">
        <f t="shared" si="0"/>
        <v>3</v>
      </c>
      <c r="BH2" s="103">
        <f t="shared" si="0"/>
        <v>7</v>
      </c>
      <c r="BI2" s="103">
        <f t="shared" si="0"/>
        <v>16</v>
      </c>
      <c r="BJ2" s="103">
        <f t="shared" si="0"/>
        <v>14</v>
      </c>
      <c r="BK2" s="103">
        <f t="shared" si="0"/>
        <v>18</v>
      </c>
      <c r="BL2" s="103">
        <f t="shared" si="0"/>
        <v>13</v>
      </c>
      <c r="BM2" s="103">
        <f t="shared" si="0"/>
        <v>6</v>
      </c>
      <c r="BN2" s="104">
        <f t="shared" si="0"/>
        <v>7</v>
      </c>
      <c r="BR2" s="151">
        <f>RANK(BR3,$BR3:$BU3,)</f>
        <v>4</v>
      </c>
      <c r="BS2" s="151">
        <f>RANK(BS3,$BR3:$BU3,)</f>
        <v>1</v>
      </c>
      <c r="BT2" s="151">
        <f>RANK(BT3,$BR3:$BU3,)</f>
        <v>2</v>
      </c>
      <c r="BU2" s="151">
        <f>RANK(BU3,$BR3:$BU3,)</f>
        <v>3</v>
      </c>
      <c r="BW2" s="150">
        <f>RANK(BW3,$BW3:$CD3,)</f>
        <v>3</v>
      </c>
      <c r="BX2" s="150">
        <f aca="true" t="shared" si="1" ref="BX2:CD2">RANK(BX3,$BW3:$CD3,)</f>
        <v>6</v>
      </c>
      <c r="BY2" s="150">
        <f t="shared" si="1"/>
        <v>1</v>
      </c>
      <c r="BZ2" s="150">
        <f t="shared" si="1"/>
        <v>5</v>
      </c>
      <c r="CA2" s="150">
        <f t="shared" si="1"/>
        <v>7</v>
      </c>
      <c r="CB2" s="150">
        <f t="shared" si="1"/>
        <v>4</v>
      </c>
      <c r="CC2" s="150">
        <f t="shared" si="1"/>
        <v>8</v>
      </c>
      <c r="CD2" s="150">
        <f t="shared" si="1"/>
        <v>2</v>
      </c>
    </row>
    <row r="3" spans="2:82" ht="12.75">
      <c r="B3" s="4" t="s">
        <v>22</v>
      </c>
      <c r="C3" s="3"/>
      <c r="D3" s="3">
        <f>SUM(D5:D54)</f>
        <v>37</v>
      </c>
      <c r="E3" s="3">
        <f>SUM(E5:E54)</f>
        <v>117</v>
      </c>
      <c r="F3" s="3">
        <f>SUM(F5:F54)</f>
        <v>11</v>
      </c>
      <c r="H3" s="3">
        <f>SUM(H5:H54)</f>
        <v>185</v>
      </c>
      <c r="L3" s="5">
        <f>SUM(L5:L54)</f>
        <v>31969</v>
      </c>
      <c r="M3" s="5">
        <f>SUM(M5:M54)</f>
        <v>1019.5</v>
      </c>
      <c r="N3" s="5">
        <f>SUM(N5:N54)</f>
        <v>1366.3000000000002</v>
      </c>
      <c r="O3" s="158"/>
      <c r="P3" s="56">
        <f>AVERAGE(P5:P54)</f>
        <v>0.07689215780137189</v>
      </c>
      <c r="Q3" s="56">
        <f>AVERAGE(Q5:Q54)</f>
        <v>0.2966666666666667</v>
      </c>
      <c r="R3" s="56">
        <f>AVERAGE(R5:R54)</f>
        <v>0.7695454545454545</v>
      </c>
      <c r="S3" s="56">
        <f>AVERAGE(S5:S54)</f>
        <v>0.9</v>
      </c>
      <c r="T3" s="56">
        <f>AVERAGE(T5:T54)</f>
        <v>0.3305263157894736</v>
      </c>
      <c r="V3" s="56">
        <f aca="true" t="shared" si="2" ref="V3:AC3">AVERAGE(V5:V54)</f>
        <v>0.78</v>
      </c>
      <c r="W3" s="56">
        <f t="shared" si="2"/>
        <v>0.5866666666666668</v>
      </c>
      <c r="X3" s="56">
        <f t="shared" si="2"/>
        <v>0.7321428571428571</v>
      </c>
      <c r="Y3" s="56">
        <f t="shared" si="2"/>
        <v>0.5125</v>
      </c>
      <c r="Z3" s="56">
        <f t="shared" si="2"/>
        <v>0.575</v>
      </c>
      <c r="AA3" s="56">
        <f t="shared" si="2"/>
        <v>1</v>
      </c>
      <c r="AB3" s="56" t="e">
        <f t="shared" si="2"/>
        <v>#DIV/0!</v>
      </c>
      <c r="AC3" s="56">
        <f t="shared" si="2"/>
        <v>0.615</v>
      </c>
      <c r="AE3" s="3">
        <f>SUM(AE5:AE54)</f>
        <v>24</v>
      </c>
      <c r="AG3" s="3">
        <f>SUM(AG5:AG54)</f>
        <v>0</v>
      </c>
      <c r="AI3" s="56">
        <f>AVERAGE(AI5:AI54)</f>
        <v>0.6083333333333333</v>
      </c>
      <c r="AJ3" s="3">
        <f>SUM(AJ5:AJ54)</f>
        <v>0</v>
      </c>
      <c r="AL3" s="56">
        <f>AVERAGE(AL5:AL54)</f>
        <v>0.1476923076923077</v>
      </c>
      <c r="AM3" s="3"/>
      <c r="AN3" s="3"/>
      <c r="AP3" s="3">
        <f>SUM(AP5:AP54)</f>
        <v>6</v>
      </c>
      <c r="AQ3" s="3">
        <f>SUM(AQ5:AQ54)</f>
        <v>10</v>
      </c>
      <c r="AS3" s="3">
        <f>SUM(AS5:AS54)</f>
        <v>10</v>
      </c>
      <c r="AT3" s="3">
        <f>SUM(AT5:AT54)</f>
        <v>92</v>
      </c>
      <c r="AV3" s="105">
        <f aca="true" t="shared" si="3" ref="AV3:BN3">SUM(AV5:AV54)</f>
        <v>17</v>
      </c>
      <c r="AW3" s="106">
        <f t="shared" si="3"/>
        <v>18</v>
      </c>
      <c r="AX3" s="106">
        <f t="shared" si="3"/>
        <v>9</v>
      </c>
      <c r="AY3" s="106">
        <f t="shared" si="3"/>
        <v>7</v>
      </c>
      <c r="AZ3" s="106">
        <f t="shared" si="3"/>
        <v>15</v>
      </c>
      <c r="BA3" s="106">
        <f t="shared" si="3"/>
        <v>10</v>
      </c>
      <c r="BB3" s="106">
        <f t="shared" si="3"/>
        <v>2</v>
      </c>
      <c r="BC3" s="106">
        <f t="shared" si="3"/>
        <v>14</v>
      </c>
      <c r="BD3" s="106">
        <f t="shared" si="3"/>
        <v>9</v>
      </c>
      <c r="BE3" s="106">
        <f t="shared" si="3"/>
        <v>11</v>
      </c>
      <c r="BF3" s="106">
        <f t="shared" si="3"/>
        <v>6</v>
      </c>
      <c r="BG3" s="106">
        <f t="shared" si="3"/>
        <v>15</v>
      </c>
      <c r="BH3" s="106">
        <f t="shared" si="3"/>
        <v>12</v>
      </c>
      <c r="BI3" s="106">
        <f t="shared" si="3"/>
        <v>6</v>
      </c>
      <c r="BJ3" s="106">
        <f t="shared" si="3"/>
        <v>7</v>
      </c>
      <c r="BK3" s="106">
        <f t="shared" si="3"/>
        <v>4</v>
      </c>
      <c r="BL3" s="106">
        <f t="shared" si="3"/>
        <v>8</v>
      </c>
      <c r="BM3" s="106">
        <f t="shared" si="3"/>
        <v>13</v>
      </c>
      <c r="BN3" s="107">
        <f t="shared" si="3"/>
        <v>12</v>
      </c>
      <c r="BR3" s="146">
        <f>SUM(BR5:BR54)</f>
        <v>118.75</v>
      </c>
      <c r="BS3" s="146">
        <f>SUM(BS5:BS54)</f>
        <v>671.71</v>
      </c>
      <c r="BT3" s="146">
        <f>SUM(BT5:BT54)</f>
        <v>354.85</v>
      </c>
      <c r="BU3" s="146">
        <f>SUM(BU5:BU54)</f>
        <v>209.82999999999998</v>
      </c>
      <c r="BV3" s="149"/>
      <c r="BW3" s="146">
        <f>SUM(BW5:BW54)</f>
        <v>138</v>
      </c>
      <c r="BX3" s="146">
        <f aca="true" t="shared" si="4" ref="BX3:CD3">SUM(BX5:BX54)</f>
        <v>62.72</v>
      </c>
      <c r="BY3" s="146">
        <f t="shared" si="4"/>
        <v>571.4</v>
      </c>
      <c r="BZ3" s="146">
        <f t="shared" si="4"/>
        <v>116.1</v>
      </c>
      <c r="CA3" s="146">
        <f t="shared" si="4"/>
        <v>43.5</v>
      </c>
      <c r="CB3" s="146">
        <f t="shared" si="4"/>
        <v>133</v>
      </c>
      <c r="CC3" s="146">
        <f t="shared" si="4"/>
        <v>0</v>
      </c>
      <c r="CD3" s="146">
        <f t="shared" si="4"/>
        <v>146.28</v>
      </c>
    </row>
    <row r="4" spans="48:66" ht="4.5" customHeight="1">
      <c r="AV4" s="108"/>
      <c r="AW4" s="109"/>
      <c r="AX4" s="109"/>
      <c r="AY4" s="109"/>
      <c r="AZ4" s="109"/>
      <c r="BA4" s="109"/>
      <c r="BB4" s="109"/>
      <c r="BC4" s="109"/>
      <c r="BD4" s="109"/>
      <c r="BE4" s="109"/>
      <c r="BF4" s="109"/>
      <c r="BG4" s="109"/>
      <c r="BH4" s="109"/>
      <c r="BI4" s="109"/>
      <c r="BJ4" s="109"/>
      <c r="BK4" s="109"/>
      <c r="BL4" s="109"/>
      <c r="BM4" s="109"/>
      <c r="BN4" s="110"/>
    </row>
    <row r="5" spans="1:83" ht="138.75" customHeight="1" thickBot="1">
      <c r="A5" s="60"/>
      <c r="B5" s="77" t="s">
        <v>0</v>
      </c>
      <c r="C5" s="78" t="s">
        <v>8</v>
      </c>
      <c r="D5" s="79" t="s">
        <v>10</v>
      </c>
      <c r="E5" s="79" t="s">
        <v>97</v>
      </c>
      <c r="F5" s="80" t="s">
        <v>98</v>
      </c>
      <c r="G5" s="154" t="s">
        <v>99</v>
      </c>
      <c r="H5" s="155" t="s">
        <v>2</v>
      </c>
      <c r="I5" s="84" t="s">
        <v>110</v>
      </c>
      <c r="J5" s="81" t="s">
        <v>25</v>
      </c>
      <c r="K5" s="81" t="s">
        <v>14</v>
      </c>
      <c r="L5" s="82" t="s">
        <v>31</v>
      </c>
      <c r="M5" s="82" t="s">
        <v>33</v>
      </c>
      <c r="N5" s="82" t="s">
        <v>34</v>
      </c>
      <c r="O5" s="82" t="s">
        <v>360</v>
      </c>
      <c r="P5" s="83" t="s">
        <v>32</v>
      </c>
      <c r="Q5" s="82" t="s">
        <v>39</v>
      </c>
      <c r="R5" s="82" t="s">
        <v>40</v>
      </c>
      <c r="S5" s="82" t="s">
        <v>207</v>
      </c>
      <c r="T5" s="82" t="s">
        <v>41</v>
      </c>
      <c r="U5" s="84" t="s">
        <v>50</v>
      </c>
      <c r="V5" s="82" t="s">
        <v>38</v>
      </c>
      <c r="W5" s="82" t="s">
        <v>43</v>
      </c>
      <c r="X5" s="85" t="s">
        <v>42</v>
      </c>
      <c r="Y5" s="85" t="s">
        <v>44</v>
      </c>
      <c r="Z5" s="82" t="s">
        <v>45</v>
      </c>
      <c r="AA5" s="82" t="s">
        <v>46</v>
      </c>
      <c r="AB5" s="82" t="s">
        <v>47</v>
      </c>
      <c r="AC5" s="86" t="s">
        <v>48</v>
      </c>
      <c r="AD5" s="84" t="s">
        <v>49</v>
      </c>
      <c r="AE5" s="82" t="s">
        <v>52</v>
      </c>
      <c r="AF5" s="84" t="s">
        <v>51</v>
      </c>
      <c r="AG5" s="82" t="s">
        <v>53</v>
      </c>
      <c r="AH5" s="84" t="s">
        <v>54</v>
      </c>
      <c r="AI5" s="82" t="s">
        <v>55</v>
      </c>
      <c r="AJ5" s="82" t="s">
        <v>57</v>
      </c>
      <c r="AK5" s="84" t="s">
        <v>56</v>
      </c>
      <c r="AL5" s="82" t="s">
        <v>58</v>
      </c>
      <c r="AM5" s="82" t="s">
        <v>83</v>
      </c>
      <c r="AN5" s="82" t="s">
        <v>84</v>
      </c>
      <c r="AO5" s="84" t="s">
        <v>59</v>
      </c>
      <c r="AP5" s="82" t="s">
        <v>86</v>
      </c>
      <c r="AQ5" s="82" t="s">
        <v>87</v>
      </c>
      <c r="AR5" s="84" t="s">
        <v>59</v>
      </c>
      <c r="AS5" s="82" t="s">
        <v>88</v>
      </c>
      <c r="AT5" s="82" t="s">
        <v>89</v>
      </c>
      <c r="AU5" s="84" t="s">
        <v>60</v>
      </c>
      <c r="AV5" s="111" t="s">
        <v>61</v>
      </c>
      <c r="AW5" s="87" t="s">
        <v>62</v>
      </c>
      <c r="AX5" s="87" t="s">
        <v>63</v>
      </c>
      <c r="AY5" s="87" t="s">
        <v>64</v>
      </c>
      <c r="AZ5" s="82" t="s">
        <v>65</v>
      </c>
      <c r="BA5" s="88" t="s">
        <v>66</v>
      </c>
      <c r="BB5" s="88" t="s">
        <v>67</v>
      </c>
      <c r="BC5" s="89" t="s">
        <v>68</v>
      </c>
      <c r="BD5" s="89" t="s">
        <v>69</v>
      </c>
      <c r="BE5" s="82" t="s">
        <v>70</v>
      </c>
      <c r="BF5" s="82" t="s">
        <v>71</v>
      </c>
      <c r="BG5" s="90" t="s">
        <v>72</v>
      </c>
      <c r="BH5" s="90" t="s">
        <v>73</v>
      </c>
      <c r="BI5" s="82" t="s">
        <v>74</v>
      </c>
      <c r="BJ5" s="82" t="s">
        <v>75</v>
      </c>
      <c r="BK5" s="88" t="s">
        <v>76</v>
      </c>
      <c r="BL5" s="82" t="s">
        <v>77</v>
      </c>
      <c r="BM5" s="82" t="s">
        <v>78</v>
      </c>
      <c r="BN5" s="121" t="s">
        <v>79</v>
      </c>
      <c r="BO5" s="84" t="s">
        <v>80</v>
      </c>
      <c r="BP5" s="60"/>
      <c r="BR5" s="82" t="s">
        <v>208</v>
      </c>
      <c r="BS5" s="82" t="s">
        <v>209</v>
      </c>
      <c r="BT5" s="82" t="s">
        <v>210</v>
      </c>
      <c r="BU5" s="82" t="s">
        <v>211</v>
      </c>
      <c r="BV5" s="84" t="s">
        <v>50</v>
      </c>
      <c r="BW5" s="82" t="s">
        <v>38</v>
      </c>
      <c r="BX5" s="82" t="s">
        <v>43</v>
      </c>
      <c r="BY5" s="85" t="s">
        <v>42</v>
      </c>
      <c r="BZ5" s="85" t="s">
        <v>44</v>
      </c>
      <c r="CA5" s="82" t="s">
        <v>45</v>
      </c>
      <c r="CB5" s="82" t="s">
        <v>46</v>
      </c>
      <c r="CC5" s="82" t="s">
        <v>47</v>
      </c>
      <c r="CD5" s="86" t="s">
        <v>48</v>
      </c>
      <c r="CE5" s="84" t="s">
        <v>49</v>
      </c>
    </row>
    <row r="6" spans="2:83" s="143" customFormat="1" ht="30">
      <c r="B6" s="463" t="s">
        <v>4</v>
      </c>
      <c r="C6" s="92" t="s">
        <v>266</v>
      </c>
      <c r="D6" s="7">
        <v>1</v>
      </c>
      <c r="E6" s="7">
        <v>2</v>
      </c>
      <c r="F6" s="24">
        <v>0</v>
      </c>
      <c r="G6" s="26" t="s">
        <v>35</v>
      </c>
      <c r="H6" s="24">
        <v>0</v>
      </c>
      <c r="I6" s="11"/>
      <c r="J6" s="8" t="s">
        <v>218</v>
      </c>
      <c r="K6" s="8" t="s">
        <v>219</v>
      </c>
      <c r="L6" s="461">
        <v>185</v>
      </c>
      <c r="M6" s="461">
        <v>3</v>
      </c>
      <c r="N6" s="461">
        <v>7</v>
      </c>
      <c r="O6" s="159">
        <f>RANK(N6,N$6:N$26,)</f>
        <v>20</v>
      </c>
      <c r="P6" s="9">
        <f aca="true" t="shared" si="5" ref="P6:P50">IF(SUM(M6:N6)=0,"",SUM(M6:N6)/L6)</f>
        <v>0.05405405405405406</v>
      </c>
      <c r="Q6" s="10">
        <v>0.3</v>
      </c>
      <c r="R6" s="10">
        <v>0.42</v>
      </c>
      <c r="S6" s="10"/>
      <c r="T6" s="10">
        <v>0.5</v>
      </c>
      <c r="U6" s="11"/>
      <c r="V6" s="12">
        <v>1</v>
      </c>
      <c r="W6" s="12"/>
      <c r="X6" s="13"/>
      <c r="Y6" s="13"/>
      <c r="Z6" s="12"/>
      <c r="AA6" s="12"/>
      <c r="AB6" s="12"/>
      <c r="AC6" s="14"/>
      <c r="AD6" s="11" t="s">
        <v>5</v>
      </c>
      <c r="AE6" s="15">
        <v>0</v>
      </c>
      <c r="AF6" s="11" t="s">
        <v>5</v>
      </c>
      <c r="AG6" s="15" t="s">
        <v>90</v>
      </c>
      <c r="AH6" s="11"/>
      <c r="AI6" s="12">
        <v>1</v>
      </c>
      <c r="AJ6" s="16" t="s">
        <v>91</v>
      </c>
      <c r="AK6" s="11" t="s">
        <v>92</v>
      </c>
      <c r="AL6" s="12">
        <v>0.25</v>
      </c>
      <c r="AM6" s="16" t="s">
        <v>92</v>
      </c>
      <c r="AN6" s="15" t="s">
        <v>92</v>
      </c>
      <c r="AO6" s="11"/>
      <c r="AP6" s="18">
        <v>0</v>
      </c>
      <c r="AQ6" s="17" t="s">
        <v>36</v>
      </c>
      <c r="AR6" s="41" t="s">
        <v>36</v>
      </c>
      <c r="AS6" s="18">
        <v>0</v>
      </c>
      <c r="AT6" s="42" t="s">
        <v>36</v>
      </c>
      <c r="AU6" s="41" t="s">
        <v>36</v>
      </c>
      <c r="AV6" s="112">
        <v>1</v>
      </c>
      <c r="AW6" s="18">
        <v>1</v>
      </c>
      <c r="AX6" s="18">
        <v>1</v>
      </c>
      <c r="AY6" s="18">
        <v>1</v>
      </c>
      <c r="AZ6" s="15">
        <v>1</v>
      </c>
      <c r="BA6" s="19">
        <v>1</v>
      </c>
      <c r="BB6" s="19"/>
      <c r="BC6" s="20"/>
      <c r="BD6" s="20"/>
      <c r="BE6" s="15">
        <v>1</v>
      </c>
      <c r="BF6" s="15"/>
      <c r="BG6" s="21"/>
      <c r="BH6" s="21"/>
      <c r="BI6" s="15"/>
      <c r="BJ6" s="15"/>
      <c r="BK6" s="19"/>
      <c r="BL6" s="15"/>
      <c r="BM6" s="15">
        <v>1</v>
      </c>
      <c r="BN6" s="122"/>
      <c r="BO6" s="41" t="s">
        <v>36</v>
      </c>
      <c r="BP6" s="7"/>
      <c r="BQ6" s="6"/>
      <c r="BR6" s="144">
        <f>IF(Q6="","",Q6*$N6)</f>
        <v>2.1</v>
      </c>
      <c r="BS6" s="144">
        <f>IF(R6="","",R6*$N6)</f>
        <v>2.94</v>
      </c>
      <c r="BT6" s="144">
        <f>IF(S6="","",S6*$N6)</f>
      </c>
      <c r="BU6" s="144">
        <f>IF(T6="","",T6*$N6)</f>
        <v>3.5</v>
      </c>
      <c r="BV6" s="145"/>
      <c r="BW6" s="146">
        <f aca="true" t="shared" si="6" ref="BW6:CD6">IF(V6="","",V6*$N6)</f>
        <v>7</v>
      </c>
      <c r="BX6" s="146">
        <f t="shared" si="6"/>
      </c>
      <c r="BY6" s="147">
        <f t="shared" si="6"/>
      </c>
      <c r="BZ6" s="147">
        <f t="shared" si="6"/>
      </c>
      <c r="CA6" s="146">
        <f t="shared" si="6"/>
      </c>
      <c r="CB6" s="146">
        <f t="shared" si="6"/>
      </c>
      <c r="CC6" s="146">
        <f t="shared" si="6"/>
      </c>
      <c r="CD6" s="148">
        <f t="shared" si="6"/>
      </c>
      <c r="CE6" s="11" t="s">
        <v>5</v>
      </c>
    </row>
    <row r="7" spans="2:83" s="143" customFormat="1" ht="20.25">
      <c r="B7" s="91" t="s">
        <v>28</v>
      </c>
      <c r="C7" s="92" t="s">
        <v>266</v>
      </c>
      <c r="D7" s="25">
        <v>1</v>
      </c>
      <c r="E7" s="25">
        <v>3</v>
      </c>
      <c r="F7" s="24">
        <v>0</v>
      </c>
      <c r="G7" s="26" t="s">
        <v>35</v>
      </c>
      <c r="H7" s="24">
        <v>0</v>
      </c>
      <c r="I7" s="31"/>
      <c r="J7" s="27" t="s">
        <v>233</v>
      </c>
      <c r="K7" s="137"/>
      <c r="L7" s="28">
        <v>270</v>
      </c>
      <c r="M7" s="28">
        <v>2</v>
      </c>
      <c r="N7" s="28">
        <v>15</v>
      </c>
      <c r="O7" s="159">
        <f aca="true" t="shared" si="7" ref="O7:O26">RANK(N7,N$6:N$26,)</f>
        <v>16</v>
      </c>
      <c r="P7" s="29">
        <f t="shared" si="5"/>
        <v>0.06296296296296296</v>
      </c>
      <c r="Q7" s="30">
        <v>0.05</v>
      </c>
      <c r="R7" s="30"/>
      <c r="S7" s="30">
        <v>0.75</v>
      </c>
      <c r="T7" s="30">
        <v>0.1</v>
      </c>
      <c r="U7" s="31" t="s">
        <v>234</v>
      </c>
      <c r="V7" s="32">
        <v>0.8</v>
      </c>
      <c r="W7" s="32"/>
      <c r="X7" s="33"/>
      <c r="Y7" s="33"/>
      <c r="Z7" s="32"/>
      <c r="AA7" s="32"/>
      <c r="AB7" s="32"/>
      <c r="AC7" s="34"/>
      <c r="AD7" s="31" t="s">
        <v>237</v>
      </c>
      <c r="AE7" s="35">
        <v>1</v>
      </c>
      <c r="AF7" s="31" t="s">
        <v>235</v>
      </c>
      <c r="AG7" s="36" t="s">
        <v>236</v>
      </c>
      <c r="AH7" s="31"/>
      <c r="AI7" s="32">
        <v>1</v>
      </c>
      <c r="AJ7" s="36" t="s">
        <v>238</v>
      </c>
      <c r="AK7" s="31" t="s">
        <v>239</v>
      </c>
      <c r="AL7" s="32">
        <v>0.3</v>
      </c>
      <c r="AM7" s="36" t="s">
        <v>240</v>
      </c>
      <c r="AN7" s="35" t="s">
        <v>241</v>
      </c>
      <c r="AO7" s="164" t="s">
        <v>242</v>
      </c>
      <c r="AP7" s="35">
        <v>1</v>
      </c>
      <c r="AQ7" s="35">
        <v>3</v>
      </c>
      <c r="AR7" s="164" t="s">
        <v>243</v>
      </c>
      <c r="AS7" s="35">
        <v>1</v>
      </c>
      <c r="AT7" s="35">
        <v>25</v>
      </c>
      <c r="AU7" s="31" t="s">
        <v>244</v>
      </c>
      <c r="AV7" s="113">
        <v>1</v>
      </c>
      <c r="AW7" s="37">
        <v>1</v>
      </c>
      <c r="AX7" s="37">
        <v>1</v>
      </c>
      <c r="AY7" s="37"/>
      <c r="AZ7" s="35">
        <v>1</v>
      </c>
      <c r="BA7" s="38">
        <v>1</v>
      </c>
      <c r="BB7" s="38"/>
      <c r="BC7" s="39"/>
      <c r="BD7" s="39"/>
      <c r="BE7" s="35"/>
      <c r="BF7" s="35"/>
      <c r="BG7" s="40"/>
      <c r="BH7" s="40"/>
      <c r="BI7" s="35"/>
      <c r="BJ7" s="35"/>
      <c r="BK7" s="38"/>
      <c r="BL7" s="35">
        <v>1</v>
      </c>
      <c r="BM7" s="35">
        <v>1</v>
      </c>
      <c r="BN7" s="123">
        <v>1</v>
      </c>
      <c r="BO7" s="41" t="s">
        <v>36</v>
      </c>
      <c r="BP7" s="25"/>
      <c r="BQ7" s="6"/>
      <c r="BR7" s="144">
        <f aca="true" t="shared" si="8" ref="BR7:BR52">IF(Q7="","",Q7*$N7)</f>
        <v>0.75</v>
      </c>
      <c r="BS7" s="144">
        <f aca="true" t="shared" si="9" ref="BS7:BT52">IF(R7="","",R7*$N7)</f>
      </c>
      <c r="BT7" s="144">
        <f t="shared" si="9"/>
        <v>11.25</v>
      </c>
      <c r="BU7" s="144">
        <f aca="true" t="shared" si="10" ref="BU7:BU52">IF(T7="","",T7*$N7)</f>
        <v>1.5</v>
      </c>
      <c r="BV7" s="145"/>
      <c r="BW7" s="146">
        <f aca="true" t="shared" si="11" ref="BW7:BW52">IF(V7="","",V7*$N7)</f>
        <v>12</v>
      </c>
      <c r="BX7" s="146">
        <f aca="true" t="shared" si="12" ref="BX7:BX52">IF(W7="","",W7*$N7)</f>
      </c>
      <c r="BY7" s="147">
        <f aca="true" t="shared" si="13" ref="BY7:BY52">IF(X7="","",X7*$N7)</f>
      </c>
      <c r="BZ7" s="147">
        <f aca="true" t="shared" si="14" ref="BZ7:BZ52">IF(Y7="","",Y7*$N7)</f>
      </c>
      <c r="CA7" s="146">
        <f aca="true" t="shared" si="15" ref="CA7:CA52">IF(Z7="","",Z7*$N7)</f>
      </c>
      <c r="CB7" s="146">
        <f aca="true" t="shared" si="16" ref="CB7:CB52">IF(AA7="","",AA7*$N7)</f>
      </c>
      <c r="CC7" s="146">
        <f aca="true" t="shared" si="17" ref="CC7:CC52">IF(AB7="","",AB7*$N7)</f>
      </c>
      <c r="CD7" s="148">
        <f aca="true" t="shared" si="18" ref="CD7:CD52">IF(AC7="","",AC7*$N7)</f>
      </c>
      <c r="CE7" s="31"/>
    </row>
    <row r="8" spans="2:83" s="143" customFormat="1" ht="22.5">
      <c r="B8" s="91" t="s">
        <v>143</v>
      </c>
      <c r="C8" s="92" t="s">
        <v>266</v>
      </c>
      <c r="D8" s="25">
        <v>1</v>
      </c>
      <c r="E8" s="25">
        <v>5</v>
      </c>
      <c r="F8" s="43">
        <v>1</v>
      </c>
      <c r="G8" s="152" t="s">
        <v>144</v>
      </c>
      <c r="H8" s="43">
        <v>15</v>
      </c>
      <c r="I8" s="31"/>
      <c r="J8" s="27" t="s">
        <v>151</v>
      </c>
      <c r="K8" s="137" t="s">
        <v>153</v>
      </c>
      <c r="L8" s="28">
        <v>1403</v>
      </c>
      <c r="M8" s="28">
        <v>10</v>
      </c>
      <c r="N8" s="28">
        <v>50</v>
      </c>
      <c r="O8" s="159">
        <f t="shared" si="7"/>
        <v>7</v>
      </c>
      <c r="P8" s="29">
        <f t="shared" si="5"/>
        <v>0.042765502494654314</v>
      </c>
      <c r="Q8" s="30"/>
      <c r="R8" s="30">
        <v>0.25</v>
      </c>
      <c r="S8" s="30"/>
      <c r="T8" s="30">
        <v>0.75</v>
      </c>
      <c r="U8" s="31"/>
      <c r="V8" s="32"/>
      <c r="W8" s="32">
        <v>1</v>
      </c>
      <c r="X8" s="33"/>
      <c r="Y8" s="33"/>
      <c r="Z8" s="32"/>
      <c r="AA8" s="32"/>
      <c r="AB8" s="32"/>
      <c r="AC8" s="34"/>
      <c r="AD8" s="31"/>
      <c r="AE8" s="35">
        <v>1</v>
      </c>
      <c r="AF8" s="41" t="s">
        <v>36</v>
      </c>
      <c r="AG8" s="42" t="s">
        <v>36</v>
      </c>
      <c r="AH8" s="41" t="s">
        <v>36</v>
      </c>
      <c r="AI8" s="32">
        <v>1</v>
      </c>
      <c r="AJ8" s="36" t="s">
        <v>152</v>
      </c>
      <c r="AK8" s="41" t="s">
        <v>36</v>
      </c>
      <c r="AL8" s="32">
        <v>0</v>
      </c>
      <c r="AM8" s="42" t="s">
        <v>36</v>
      </c>
      <c r="AN8" s="42" t="s">
        <v>36</v>
      </c>
      <c r="AO8" s="41" t="s">
        <v>36</v>
      </c>
      <c r="AP8" s="18">
        <v>0</v>
      </c>
      <c r="AQ8" s="42" t="s">
        <v>36</v>
      </c>
      <c r="AR8" s="41" t="s">
        <v>36</v>
      </c>
      <c r="AS8" s="15">
        <v>1</v>
      </c>
      <c r="AT8" s="35">
        <v>2</v>
      </c>
      <c r="AU8" s="41">
        <v>1</v>
      </c>
      <c r="AV8" s="113">
        <v>1</v>
      </c>
      <c r="AW8" s="37">
        <v>1</v>
      </c>
      <c r="AX8" s="37"/>
      <c r="AY8" s="37"/>
      <c r="AZ8" s="35">
        <v>1</v>
      </c>
      <c r="BA8" s="38"/>
      <c r="BB8" s="38"/>
      <c r="BC8" s="39">
        <v>1</v>
      </c>
      <c r="BD8" s="39"/>
      <c r="BE8" s="35"/>
      <c r="BF8" s="35"/>
      <c r="BG8" s="40">
        <v>1</v>
      </c>
      <c r="BH8" s="40">
        <v>1</v>
      </c>
      <c r="BI8" s="35"/>
      <c r="BJ8" s="35"/>
      <c r="BK8" s="38"/>
      <c r="BL8" s="35">
        <v>1</v>
      </c>
      <c r="BM8" s="35"/>
      <c r="BN8" s="123">
        <v>1</v>
      </c>
      <c r="BO8" s="41"/>
      <c r="BP8" s="25"/>
      <c r="BQ8" s="6"/>
      <c r="BR8" s="144">
        <f t="shared" si="8"/>
      </c>
      <c r="BS8" s="144">
        <f t="shared" si="9"/>
        <v>12.5</v>
      </c>
      <c r="BT8" s="144">
        <f t="shared" si="9"/>
      </c>
      <c r="BU8" s="144">
        <f t="shared" si="10"/>
        <v>37.5</v>
      </c>
      <c r="BV8" s="145"/>
      <c r="BW8" s="146">
        <f t="shared" si="11"/>
      </c>
      <c r="BX8" s="146">
        <f t="shared" si="12"/>
        <v>50</v>
      </c>
      <c r="BY8" s="147">
        <f t="shared" si="13"/>
      </c>
      <c r="BZ8" s="147">
        <f t="shared" si="14"/>
      </c>
      <c r="CA8" s="146">
        <f t="shared" si="15"/>
      </c>
      <c r="CB8" s="146">
        <f t="shared" si="16"/>
      </c>
      <c r="CC8" s="146">
        <f t="shared" si="17"/>
      </c>
      <c r="CD8" s="148">
        <f t="shared" si="18"/>
      </c>
      <c r="CE8" s="31"/>
    </row>
    <row r="9" spans="2:83" s="143" customFormat="1" ht="63" customHeight="1">
      <c r="B9" s="91" t="s">
        <v>177</v>
      </c>
      <c r="C9" s="92" t="s">
        <v>266</v>
      </c>
      <c r="D9" s="25">
        <v>1</v>
      </c>
      <c r="E9" s="25">
        <v>4</v>
      </c>
      <c r="F9" s="43">
        <v>1</v>
      </c>
      <c r="G9" s="153" t="s">
        <v>178</v>
      </c>
      <c r="H9" s="43">
        <v>15</v>
      </c>
      <c r="I9" s="31"/>
      <c r="J9" s="27"/>
      <c r="K9" s="137"/>
      <c r="L9" s="28">
        <v>184</v>
      </c>
      <c r="M9" s="28">
        <v>1</v>
      </c>
      <c r="N9" s="28">
        <v>20</v>
      </c>
      <c r="O9" s="159">
        <f t="shared" si="7"/>
        <v>15</v>
      </c>
      <c r="P9" s="29">
        <f t="shared" si="5"/>
        <v>0.11413043478260869</v>
      </c>
      <c r="Q9" s="30">
        <v>0.6</v>
      </c>
      <c r="R9" s="30"/>
      <c r="S9" s="30"/>
      <c r="T9" s="30">
        <v>0.4</v>
      </c>
      <c r="U9" s="41"/>
      <c r="V9" s="32"/>
      <c r="W9" s="32"/>
      <c r="X9" s="33">
        <v>1</v>
      </c>
      <c r="Y9" s="33"/>
      <c r="Z9" s="32"/>
      <c r="AA9" s="32"/>
      <c r="AB9" s="32"/>
      <c r="AC9" s="34"/>
      <c r="AD9" s="31"/>
      <c r="AE9" s="35">
        <v>1</v>
      </c>
      <c r="AF9" s="31" t="s">
        <v>134</v>
      </c>
      <c r="AG9" s="36" t="s">
        <v>179</v>
      </c>
      <c r="AH9" s="41"/>
      <c r="AI9" s="32">
        <v>0.5</v>
      </c>
      <c r="AJ9" s="36" t="s">
        <v>180</v>
      </c>
      <c r="AK9" s="41" t="s">
        <v>36</v>
      </c>
      <c r="AL9" s="32">
        <v>0.28</v>
      </c>
      <c r="AM9" s="35" t="s">
        <v>181</v>
      </c>
      <c r="AN9" s="35" t="s">
        <v>182</v>
      </c>
      <c r="AO9" s="41" t="s">
        <v>36</v>
      </c>
      <c r="AP9" s="15">
        <v>1</v>
      </c>
      <c r="AQ9" s="35">
        <v>1</v>
      </c>
      <c r="AR9" s="31" t="s">
        <v>183</v>
      </c>
      <c r="AS9" s="18">
        <v>0</v>
      </c>
      <c r="AT9" s="42" t="s">
        <v>36</v>
      </c>
      <c r="AU9" s="31" t="s">
        <v>184</v>
      </c>
      <c r="AV9" s="113"/>
      <c r="AW9" s="37">
        <v>1</v>
      </c>
      <c r="AX9" s="37">
        <v>1</v>
      </c>
      <c r="AY9" s="37"/>
      <c r="AZ9" s="35">
        <v>1</v>
      </c>
      <c r="BA9" s="38"/>
      <c r="BB9" s="38"/>
      <c r="BC9" s="39">
        <v>1</v>
      </c>
      <c r="BD9" s="39">
        <v>1</v>
      </c>
      <c r="BE9" s="35">
        <v>1</v>
      </c>
      <c r="BF9" s="35">
        <v>1</v>
      </c>
      <c r="BG9" s="40">
        <v>1</v>
      </c>
      <c r="BH9" s="40"/>
      <c r="BI9" s="35"/>
      <c r="BJ9" s="35"/>
      <c r="BK9" s="38"/>
      <c r="BL9" s="35"/>
      <c r="BM9" s="35">
        <v>1</v>
      </c>
      <c r="BN9" s="123">
        <v>1</v>
      </c>
      <c r="BO9" s="31"/>
      <c r="BP9" s="25"/>
      <c r="BQ9" s="6"/>
      <c r="BR9" s="144">
        <f t="shared" si="8"/>
        <v>12</v>
      </c>
      <c r="BS9" s="144">
        <f t="shared" si="9"/>
      </c>
      <c r="BT9" s="144">
        <f t="shared" si="9"/>
      </c>
      <c r="BU9" s="144">
        <f t="shared" si="10"/>
        <v>8</v>
      </c>
      <c r="BV9" s="145"/>
      <c r="BW9" s="146">
        <f t="shared" si="11"/>
      </c>
      <c r="BX9" s="146">
        <f t="shared" si="12"/>
      </c>
      <c r="BY9" s="147">
        <f t="shared" si="13"/>
        <v>20</v>
      </c>
      <c r="BZ9" s="147">
        <f t="shared" si="14"/>
      </c>
      <c r="CA9" s="146">
        <f t="shared" si="15"/>
      </c>
      <c r="CB9" s="146">
        <f t="shared" si="16"/>
      </c>
      <c r="CC9" s="146">
        <f t="shared" si="17"/>
      </c>
      <c r="CD9" s="148">
        <f t="shared" si="18"/>
      </c>
      <c r="CE9" s="31"/>
    </row>
    <row r="10" spans="2:83" s="143" customFormat="1" ht="71.25">
      <c r="B10" s="162" t="s">
        <v>164</v>
      </c>
      <c r="C10" s="92" t="s">
        <v>266</v>
      </c>
      <c r="D10" s="25">
        <v>1</v>
      </c>
      <c r="E10" s="166">
        <v>0</v>
      </c>
      <c r="F10" s="24">
        <v>0</v>
      </c>
      <c r="G10" s="26" t="s">
        <v>35</v>
      </c>
      <c r="H10" s="24">
        <v>0</v>
      </c>
      <c r="I10" s="31"/>
      <c r="J10" s="27" t="s">
        <v>165</v>
      </c>
      <c r="K10" s="137"/>
      <c r="L10" s="462">
        <v>289</v>
      </c>
      <c r="M10" s="462">
        <v>6</v>
      </c>
      <c r="N10" s="462">
        <v>80</v>
      </c>
      <c r="O10" s="159">
        <f t="shared" si="7"/>
        <v>3</v>
      </c>
      <c r="P10" s="29">
        <f>IF(SUM(M10:N10)=0,"",SUM(M10:N10)/L10)</f>
        <v>0.2975778546712803</v>
      </c>
      <c r="Q10" s="30">
        <v>0.4</v>
      </c>
      <c r="R10" s="30">
        <v>0.4</v>
      </c>
      <c r="S10" s="30"/>
      <c r="T10" s="30">
        <v>0.2</v>
      </c>
      <c r="U10" s="41" t="s">
        <v>263</v>
      </c>
      <c r="V10" s="32"/>
      <c r="W10" s="32"/>
      <c r="X10" s="33"/>
      <c r="Y10" s="33">
        <v>0.6</v>
      </c>
      <c r="Z10" s="32"/>
      <c r="AA10" s="32"/>
      <c r="AB10" s="32"/>
      <c r="AC10" s="34">
        <v>0.4</v>
      </c>
      <c r="AD10" s="31"/>
      <c r="AE10" s="35">
        <v>1</v>
      </c>
      <c r="AF10" s="31" t="s">
        <v>167</v>
      </c>
      <c r="AG10" s="36" t="s">
        <v>168</v>
      </c>
      <c r="AH10" s="41"/>
      <c r="AI10" s="32">
        <v>0</v>
      </c>
      <c r="AJ10" s="42" t="s">
        <v>36</v>
      </c>
      <c r="AK10" s="41" t="s">
        <v>36</v>
      </c>
      <c r="AL10" s="32">
        <v>0.4</v>
      </c>
      <c r="AM10" s="35" t="s">
        <v>169</v>
      </c>
      <c r="AN10" s="35"/>
      <c r="AO10" s="41" t="s">
        <v>36</v>
      </c>
      <c r="AP10" s="18">
        <v>0</v>
      </c>
      <c r="AQ10" s="42" t="s">
        <v>36</v>
      </c>
      <c r="AR10" s="41" t="s">
        <v>36</v>
      </c>
      <c r="AS10" s="18">
        <v>0</v>
      </c>
      <c r="AT10" s="42" t="s">
        <v>36</v>
      </c>
      <c r="AU10" s="41" t="s">
        <v>36</v>
      </c>
      <c r="AV10" s="113">
        <v>1</v>
      </c>
      <c r="AW10" s="37">
        <v>1</v>
      </c>
      <c r="AX10" s="37">
        <v>1</v>
      </c>
      <c r="AY10" s="37">
        <v>1</v>
      </c>
      <c r="AZ10" s="35"/>
      <c r="BA10" s="38"/>
      <c r="BB10" s="38"/>
      <c r="BC10" s="39"/>
      <c r="BD10" s="39"/>
      <c r="BE10" s="35">
        <v>1</v>
      </c>
      <c r="BF10" s="35"/>
      <c r="BG10" s="40">
        <v>1</v>
      </c>
      <c r="BH10" s="40"/>
      <c r="BI10" s="35"/>
      <c r="BJ10" s="35"/>
      <c r="BK10" s="38"/>
      <c r="BL10" s="35"/>
      <c r="BM10" s="35"/>
      <c r="BN10" s="123"/>
      <c r="BO10" s="31" t="s">
        <v>170</v>
      </c>
      <c r="BP10" s="25"/>
      <c r="BQ10" s="6"/>
      <c r="BR10" s="144">
        <f t="shared" si="8"/>
        <v>32</v>
      </c>
      <c r="BS10" s="144">
        <f t="shared" si="9"/>
        <v>32</v>
      </c>
      <c r="BT10" s="144">
        <f t="shared" si="9"/>
      </c>
      <c r="BU10" s="144">
        <f t="shared" si="10"/>
        <v>16</v>
      </c>
      <c r="BV10" s="145"/>
      <c r="BW10" s="146">
        <f t="shared" si="11"/>
      </c>
      <c r="BX10" s="146">
        <f t="shared" si="12"/>
      </c>
      <c r="BY10" s="147">
        <f t="shared" si="13"/>
      </c>
      <c r="BZ10" s="147">
        <f t="shared" si="14"/>
        <v>48</v>
      </c>
      <c r="CA10" s="146">
        <f t="shared" si="15"/>
      </c>
      <c r="CB10" s="146">
        <f t="shared" si="16"/>
      </c>
      <c r="CC10" s="146">
        <f t="shared" si="17"/>
      </c>
      <c r="CD10" s="148">
        <f t="shared" si="18"/>
        <v>32</v>
      </c>
      <c r="CE10" s="31"/>
    </row>
    <row r="11" spans="2:83" s="143" customFormat="1" ht="30">
      <c r="B11" s="91" t="s">
        <v>223</v>
      </c>
      <c r="C11" s="92" t="s">
        <v>266</v>
      </c>
      <c r="D11" s="25">
        <v>1</v>
      </c>
      <c r="E11" s="25">
        <v>3</v>
      </c>
      <c r="F11" s="24">
        <v>0</v>
      </c>
      <c r="G11" s="26" t="s">
        <v>35</v>
      </c>
      <c r="H11" s="24">
        <v>0</v>
      </c>
      <c r="I11" s="31"/>
      <c r="J11" s="27" t="s">
        <v>224</v>
      </c>
      <c r="K11" s="137" t="s">
        <v>222</v>
      </c>
      <c r="L11" s="28">
        <v>694</v>
      </c>
      <c r="M11" s="28">
        <v>20</v>
      </c>
      <c r="N11" s="28">
        <v>75</v>
      </c>
      <c r="O11" s="159">
        <f t="shared" si="7"/>
        <v>5</v>
      </c>
      <c r="P11" s="29">
        <f>IF(SUM(M11:N11)=0,"",SUM(M11:N11)/L11)</f>
        <v>0.13688760806916425</v>
      </c>
      <c r="Q11" s="30"/>
      <c r="R11" s="30"/>
      <c r="S11" s="30">
        <v>1</v>
      </c>
      <c r="T11" s="30"/>
      <c r="U11" s="31" t="s">
        <v>225</v>
      </c>
      <c r="V11" s="32"/>
      <c r="W11" s="32"/>
      <c r="X11" s="33"/>
      <c r="Y11" s="33"/>
      <c r="Z11" s="32"/>
      <c r="AA11" s="32"/>
      <c r="AB11" s="32"/>
      <c r="AC11" s="34">
        <v>1</v>
      </c>
      <c r="AD11" s="31" t="s">
        <v>226</v>
      </c>
      <c r="AE11" s="35">
        <v>1</v>
      </c>
      <c r="AF11" s="31"/>
      <c r="AG11" s="36" t="s">
        <v>227</v>
      </c>
      <c r="AH11" s="41"/>
      <c r="AI11" s="32">
        <v>0</v>
      </c>
      <c r="AJ11" s="42" t="s">
        <v>36</v>
      </c>
      <c r="AK11" s="41" t="s">
        <v>36</v>
      </c>
      <c r="AL11" s="32">
        <v>0</v>
      </c>
      <c r="AM11" s="42" t="s">
        <v>36</v>
      </c>
      <c r="AN11" s="42" t="s">
        <v>36</v>
      </c>
      <c r="AO11" s="41" t="s">
        <v>36</v>
      </c>
      <c r="AP11" s="18">
        <v>0</v>
      </c>
      <c r="AQ11" s="42" t="s">
        <v>36</v>
      </c>
      <c r="AR11" s="41" t="s">
        <v>36</v>
      </c>
      <c r="AS11" s="35">
        <v>1</v>
      </c>
      <c r="AT11" s="42">
        <v>12</v>
      </c>
      <c r="AU11" s="31" t="s">
        <v>228</v>
      </c>
      <c r="AV11" s="113"/>
      <c r="AW11" s="37"/>
      <c r="AX11" s="37"/>
      <c r="AY11" s="37"/>
      <c r="AZ11" s="35"/>
      <c r="BA11" s="38"/>
      <c r="BB11" s="38"/>
      <c r="BC11" s="39"/>
      <c r="BD11" s="39"/>
      <c r="BE11" s="35"/>
      <c r="BF11" s="35"/>
      <c r="BG11" s="40"/>
      <c r="BH11" s="40"/>
      <c r="BI11" s="35"/>
      <c r="BJ11" s="35"/>
      <c r="BK11" s="38"/>
      <c r="BL11" s="35"/>
      <c r="BM11" s="35"/>
      <c r="BN11" s="123"/>
      <c r="BO11" s="31"/>
      <c r="BP11" s="25"/>
      <c r="BQ11" s="6"/>
      <c r="BR11" s="144"/>
      <c r="BS11" s="144">
        <f t="shared" si="9"/>
      </c>
      <c r="BT11" s="144">
        <f t="shared" si="9"/>
        <v>75</v>
      </c>
      <c r="BU11" s="144"/>
      <c r="BV11" s="145"/>
      <c r="BW11" s="146">
        <f t="shared" si="11"/>
      </c>
      <c r="BX11" s="146">
        <f t="shared" si="12"/>
      </c>
      <c r="BY11" s="147">
        <f t="shared" si="13"/>
      </c>
      <c r="BZ11" s="147"/>
      <c r="CA11" s="146">
        <f t="shared" si="15"/>
      </c>
      <c r="CB11" s="146">
        <f t="shared" si="16"/>
      </c>
      <c r="CC11" s="146">
        <f t="shared" si="17"/>
      </c>
      <c r="CD11" s="148"/>
      <c r="CE11" s="31"/>
    </row>
    <row r="12" spans="2:83" s="143" customFormat="1" ht="20.25">
      <c r="B12" s="162" t="s">
        <v>197</v>
      </c>
      <c r="C12" s="92" t="s">
        <v>266</v>
      </c>
      <c r="D12" s="25">
        <v>1</v>
      </c>
      <c r="E12" s="25">
        <v>2</v>
      </c>
      <c r="F12" s="24">
        <v>0</v>
      </c>
      <c r="G12" s="26" t="s">
        <v>35</v>
      </c>
      <c r="H12" s="24">
        <v>0</v>
      </c>
      <c r="I12" s="31"/>
      <c r="J12" s="27"/>
      <c r="K12" s="137" t="s">
        <v>198</v>
      </c>
      <c r="L12" s="462">
        <v>957</v>
      </c>
      <c r="M12" s="462">
        <v>8</v>
      </c>
      <c r="N12" s="462">
        <v>85</v>
      </c>
      <c r="O12" s="159">
        <f t="shared" si="7"/>
        <v>1</v>
      </c>
      <c r="P12" s="29">
        <f>IF(SUM(M12:N12)=0,"",SUM(M12:N12)/L12)</f>
        <v>0.09717868338557993</v>
      </c>
      <c r="Q12" s="30"/>
      <c r="R12" s="30">
        <v>1</v>
      </c>
      <c r="S12" s="30"/>
      <c r="T12" s="30"/>
      <c r="U12" s="41"/>
      <c r="V12" s="32"/>
      <c r="W12" s="32"/>
      <c r="X12" s="464">
        <v>1</v>
      </c>
      <c r="Y12" s="33"/>
      <c r="Z12" s="32"/>
      <c r="AA12" s="32"/>
      <c r="AB12" s="32"/>
      <c r="AC12" s="34"/>
      <c r="AD12" s="31"/>
      <c r="AE12" s="35">
        <v>0</v>
      </c>
      <c r="AF12" s="31" t="s">
        <v>199</v>
      </c>
      <c r="AG12" s="36" t="s">
        <v>200</v>
      </c>
      <c r="AH12" s="41"/>
      <c r="AI12" s="32">
        <v>0</v>
      </c>
      <c r="AJ12" s="42" t="s">
        <v>36</v>
      </c>
      <c r="AK12" s="41" t="s">
        <v>36</v>
      </c>
      <c r="AL12" s="32">
        <v>0</v>
      </c>
      <c r="AM12" s="42" t="s">
        <v>36</v>
      </c>
      <c r="AN12" s="42" t="s">
        <v>36</v>
      </c>
      <c r="AO12" s="41" t="s">
        <v>36</v>
      </c>
      <c r="AP12" s="18">
        <v>0</v>
      </c>
      <c r="AQ12" s="42" t="s">
        <v>36</v>
      </c>
      <c r="AR12" s="41" t="s">
        <v>36</v>
      </c>
      <c r="AS12" s="18">
        <v>0</v>
      </c>
      <c r="AT12" s="42" t="s">
        <v>36</v>
      </c>
      <c r="AU12" s="41" t="s">
        <v>36</v>
      </c>
      <c r="AV12" s="113"/>
      <c r="AW12" s="37">
        <v>1</v>
      </c>
      <c r="AX12" s="37"/>
      <c r="AY12" s="37"/>
      <c r="AZ12" s="35"/>
      <c r="BA12" s="38"/>
      <c r="BB12" s="38"/>
      <c r="BC12" s="39">
        <v>1</v>
      </c>
      <c r="BD12" s="39">
        <v>1</v>
      </c>
      <c r="BE12" s="35">
        <v>1</v>
      </c>
      <c r="BF12" s="35"/>
      <c r="BG12" s="40"/>
      <c r="BH12" s="40">
        <v>1</v>
      </c>
      <c r="BI12" s="35">
        <v>1</v>
      </c>
      <c r="BJ12" s="35"/>
      <c r="BK12" s="38"/>
      <c r="BL12" s="35">
        <v>1</v>
      </c>
      <c r="BM12" s="35"/>
      <c r="BN12" s="123"/>
      <c r="BO12" s="31"/>
      <c r="BP12" s="25"/>
      <c r="BQ12" s="6"/>
      <c r="BR12" s="144">
        <f t="shared" si="8"/>
      </c>
      <c r="BS12" s="144">
        <f t="shared" si="9"/>
        <v>85</v>
      </c>
      <c r="BT12" s="144">
        <f t="shared" si="9"/>
      </c>
      <c r="BU12" s="144">
        <f t="shared" si="10"/>
      </c>
      <c r="BV12" s="145"/>
      <c r="BW12" s="146">
        <f t="shared" si="11"/>
      </c>
      <c r="BX12" s="146">
        <f t="shared" si="12"/>
      </c>
      <c r="BY12" s="147">
        <f t="shared" si="13"/>
        <v>85</v>
      </c>
      <c r="BZ12" s="147">
        <f t="shared" si="14"/>
      </c>
      <c r="CA12" s="146">
        <f t="shared" si="15"/>
      </c>
      <c r="CB12" s="146">
        <f t="shared" si="16"/>
      </c>
      <c r="CC12" s="146">
        <f t="shared" si="17"/>
      </c>
      <c r="CD12" s="148">
        <f t="shared" si="18"/>
      </c>
      <c r="CE12" s="31"/>
    </row>
    <row r="13" spans="2:83" s="143" customFormat="1" ht="12.75">
      <c r="B13" s="91" t="s">
        <v>7</v>
      </c>
      <c r="C13" s="92" t="s">
        <v>266</v>
      </c>
      <c r="D13" s="25">
        <v>1</v>
      </c>
      <c r="E13" s="166">
        <v>1</v>
      </c>
      <c r="F13" s="24">
        <v>0</v>
      </c>
      <c r="G13" s="26" t="s">
        <v>35</v>
      </c>
      <c r="H13" s="24">
        <v>0</v>
      </c>
      <c r="I13" s="31"/>
      <c r="J13" s="26" t="s">
        <v>35</v>
      </c>
      <c r="K13" s="137" t="s">
        <v>253</v>
      </c>
      <c r="L13" s="28">
        <v>150</v>
      </c>
      <c r="M13" s="28">
        <v>9</v>
      </c>
      <c r="N13" s="28">
        <v>15</v>
      </c>
      <c r="O13" s="159">
        <f t="shared" si="7"/>
        <v>16</v>
      </c>
      <c r="P13" s="29">
        <f t="shared" si="5"/>
        <v>0.16</v>
      </c>
      <c r="Q13" s="30">
        <v>0.1</v>
      </c>
      <c r="R13" s="30"/>
      <c r="S13" s="30"/>
      <c r="T13" s="30">
        <v>0.9</v>
      </c>
      <c r="U13" s="31"/>
      <c r="V13" s="32">
        <v>0.8</v>
      </c>
      <c r="W13" s="32">
        <v>0.1</v>
      </c>
      <c r="X13" s="33">
        <v>0.1</v>
      </c>
      <c r="Y13" s="33"/>
      <c r="Z13" s="32"/>
      <c r="AA13" s="32"/>
      <c r="AB13" s="32"/>
      <c r="AC13" s="34"/>
      <c r="AD13" s="31"/>
      <c r="AE13" s="35">
        <v>1</v>
      </c>
      <c r="AF13" s="41" t="s">
        <v>36</v>
      </c>
      <c r="AG13" s="142" t="s">
        <v>196</v>
      </c>
      <c r="AH13" s="41" t="s">
        <v>36</v>
      </c>
      <c r="AI13" s="32">
        <v>1</v>
      </c>
      <c r="AJ13" s="36" t="s">
        <v>81</v>
      </c>
      <c r="AK13" s="41" t="s">
        <v>36</v>
      </c>
      <c r="AL13" s="32">
        <v>0.1</v>
      </c>
      <c r="AM13" s="36" t="s">
        <v>82</v>
      </c>
      <c r="AN13" s="36" t="s">
        <v>85</v>
      </c>
      <c r="AO13" s="41" t="s">
        <v>36</v>
      </c>
      <c r="AP13" s="18">
        <v>0</v>
      </c>
      <c r="AQ13" s="42" t="s">
        <v>36</v>
      </c>
      <c r="AR13" s="41" t="s">
        <v>36</v>
      </c>
      <c r="AS13" s="18">
        <v>0</v>
      </c>
      <c r="AT13" s="42" t="s">
        <v>36</v>
      </c>
      <c r="AU13" s="41" t="s">
        <v>36</v>
      </c>
      <c r="AV13" s="113">
        <v>1</v>
      </c>
      <c r="AW13" s="37">
        <v>1</v>
      </c>
      <c r="AX13" s="37"/>
      <c r="AY13" s="37"/>
      <c r="AZ13" s="35">
        <v>1</v>
      </c>
      <c r="BA13" s="38"/>
      <c r="BB13" s="38"/>
      <c r="BC13" s="39">
        <v>1</v>
      </c>
      <c r="BD13" s="39"/>
      <c r="BE13" s="35">
        <v>1</v>
      </c>
      <c r="BF13" s="35"/>
      <c r="BG13" s="40"/>
      <c r="BH13" s="40"/>
      <c r="BI13" s="35"/>
      <c r="BJ13" s="35"/>
      <c r="BK13" s="38"/>
      <c r="BL13" s="35"/>
      <c r="BM13" s="35"/>
      <c r="BN13" s="123"/>
      <c r="BO13" s="41" t="s">
        <v>36</v>
      </c>
      <c r="BP13" s="25"/>
      <c r="BQ13" s="6"/>
      <c r="BR13" s="144">
        <f t="shared" si="8"/>
        <v>1.5</v>
      </c>
      <c r="BS13" s="144">
        <f t="shared" si="9"/>
      </c>
      <c r="BT13" s="144">
        <f t="shared" si="9"/>
      </c>
      <c r="BU13" s="144">
        <f t="shared" si="10"/>
        <v>13.5</v>
      </c>
      <c r="BV13" s="145"/>
      <c r="BW13" s="146">
        <f t="shared" si="11"/>
        <v>12</v>
      </c>
      <c r="BX13" s="146">
        <f t="shared" si="12"/>
        <v>1.5</v>
      </c>
      <c r="BY13" s="147">
        <f t="shared" si="13"/>
        <v>1.5</v>
      </c>
      <c r="BZ13" s="147">
        <f t="shared" si="14"/>
      </c>
      <c r="CA13" s="146">
        <f t="shared" si="15"/>
      </c>
      <c r="CB13" s="146">
        <f t="shared" si="16"/>
      </c>
      <c r="CC13" s="146">
        <f t="shared" si="17"/>
      </c>
      <c r="CD13" s="148">
        <f t="shared" si="18"/>
      </c>
      <c r="CE13" s="31"/>
    </row>
    <row r="14" spans="2:83" s="143" customFormat="1" ht="51">
      <c r="B14" s="162" t="s">
        <v>1</v>
      </c>
      <c r="C14" s="92" t="s">
        <v>266</v>
      </c>
      <c r="D14" s="25">
        <v>1</v>
      </c>
      <c r="E14" s="139">
        <v>3</v>
      </c>
      <c r="F14" s="43">
        <v>1</v>
      </c>
      <c r="G14" s="152" t="s">
        <v>201</v>
      </c>
      <c r="H14" s="43">
        <v>20</v>
      </c>
      <c r="I14" s="31"/>
      <c r="J14" s="27" t="s">
        <v>3</v>
      </c>
      <c r="K14" s="26" t="s">
        <v>35</v>
      </c>
      <c r="L14" s="465">
        <v>767</v>
      </c>
      <c r="M14" s="465">
        <v>3</v>
      </c>
      <c r="N14" s="465">
        <v>62</v>
      </c>
      <c r="O14" s="159">
        <f t="shared" si="7"/>
        <v>6</v>
      </c>
      <c r="P14" s="29">
        <f t="shared" si="5"/>
        <v>0.0847457627118644</v>
      </c>
      <c r="Q14" s="30"/>
      <c r="R14" s="30"/>
      <c r="S14" s="30">
        <v>0.95</v>
      </c>
      <c r="T14" s="30">
        <v>0.05</v>
      </c>
      <c r="U14" s="140" t="s">
        <v>202</v>
      </c>
      <c r="V14" s="32"/>
      <c r="W14" s="32"/>
      <c r="X14" s="464">
        <v>1</v>
      </c>
      <c r="Y14" s="33"/>
      <c r="Z14" s="32"/>
      <c r="AA14" s="32"/>
      <c r="AB14" s="32"/>
      <c r="AC14" s="34"/>
      <c r="AD14" s="31"/>
      <c r="AE14" s="35">
        <v>1</v>
      </c>
      <c r="AF14" s="41" t="s">
        <v>36</v>
      </c>
      <c r="AG14" s="36" t="s">
        <v>203</v>
      </c>
      <c r="AH14" s="31"/>
      <c r="AI14" s="32">
        <v>1</v>
      </c>
      <c r="AJ14" s="36" t="s">
        <v>204</v>
      </c>
      <c r="AK14" s="31"/>
      <c r="AL14" s="32">
        <v>0.03</v>
      </c>
      <c r="AM14" s="36" t="s">
        <v>204</v>
      </c>
      <c r="AN14" s="140" t="s">
        <v>205</v>
      </c>
      <c r="AO14" s="31"/>
      <c r="AP14" s="18">
        <v>0</v>
      </c>
      <c r="AQ14" s="42" t="s">
        <v>36</v>
      </c>
      <c r="AR14" s="41" t="s">
        <v>36</v>
      </c>
      <c r="AS14" s="35">
        <v>1</v>
      </c>
      <c r="AT14" s="35">
        <v>31</v>
      </c>
      <c r="AU14" s="31"/>
      <c r="AV14" s="113"/>
      <c r="AW14" s="37"/>
      <c r="AX14" s="37"/>
      <c r="AY14" s="37"/>
      <c r="AZ14" s="35">
        <v>1</v>
      </c>
      <c r="BA14" s="38"/>
      <c r="BB14" s="38"/>
      <c r="BC14" s="39">
        <v>1</v>
      </c>
      <c r="BD14" s="39"/>
      <c r="BE14" s="35"/>
      <c r="BF14" s="35">
        <v>1</v>
      </c>
      <c r="BG14" s="40"/>
      <c r="BH14" s="40">
        <v>1</v>
      </c>
      <c r="BI14" s="35"/>
      <c r="BJ14" s="35"/>
      <c r="BK14" s="38"/>
      <c r="BL14" s="35">
        <v>1</v>
      </c>
      <c r="BM14" s="35"/>
      <c r="BN14" s="123">
        <v>1</v>
      </c>
      <c r="BO14" s="41" t="s">
        <v>36</v>
      </c>
      <c r="BP14" s="25"/>
      <c r="BQ14" s="6"/>
      <c r="BR14" s="144">
        <f t="shared" si="8"/>
      </c>
      <c r="BS14" s="144">
        <f t="shared" si="9"/>
      </c>
      <c r="BT14" s="144">
        <f t="shared" si="9"/>
        <v>58.9</v>
      </c>
      <c r="BU14" s="144">
        <f t="shared" si="10"/>
        <v>3.1</v>
      </c>
      <c r="BV14" s="145"/>
      <c r="BW14" s="146">
        <f t="shared" si="11"/>
      </c>
      <c r="BX14" s="146">
        <f t="shared" si="12"/>
      </c>
      <c r="BY14" s="147">
        <f t="shared" si="13"/>
        <v>62</v>
      </c>
      <c r="BZ14" s="147">
        <f t="shared" si="14"/>
      </c>
      <c r="CA14" s="146">
        <f t="shared" si="15"/>
      </c>
      <c r="CB14" s="146">
        <f t="shared" si="16"/>
      </c>
      <c r="CC14" s="146">
        <f t="shared" si="17"/>
      </c>
      <c r="CD14" s="148">
        <f t="shared" si="18"/>
      </c>
      <c r="CE14" s="31"/>
    </row>
    <row r="15" spans="2:83" s="143" customFormat="1" ht="20.25">
      <c r="B15" s="91" t="s">
        <v>231</v>
      </c>
      <c r="C15" s="92" t="s">
        <v>266</v>
      </c>
      <c r="D15" s="25">
        <v>1</v>
      </c>
      <c r="E15" s="168">
        <v>3</v>
      </c>
      <c r="F15" s="24">
        <v>0</v>
      </c>
      <c r="G15" s="152"/>
      <c r="H15" s="43"/>
      <c r="I15" s="31"/>
      <c r="J15" s="27" t="s">
        <v>232</v>
      </c>
      <c r="K15" s="26" t="s">
        <v>35</v>
      </c>
      <c r="L15" s="45">
        <v>257</v>
      </c>
      <c r="M15" s="45">
        <v>5</v>
      </c>
      <c r="N15" s="45">
        <v>10</v>
      </c>
      <c r="O15" s="159">
        <f t="shared" si="7"/>
        <v>18</v>
      </c>
      <c r="P15" s="29">
        <f>IF(SUM(M15:N15)=0,"",SUM(M15:N15)/L15)</f>
        <v>0.058365758754863814</v>
      </c>
      <c r="Q15" s="30"/>
      <c r="R15" s="30"/>
      <c r="S15" s="30"/>
      <c r="T15" s="30">
        <v>0.25</v>
      </c>
      <c r="U15" s="140" t="s">
        <v>270</v>
      </c>
      <c r="V15" s="32"/>
      <c r="W15" s="32"/>
      <c r="X15" s="33"/>
      <c r="Y15" s="33"/>
      <c r="Z15" s="32"/>
      <c r="AA15" s="32"/>
      <c r="AB15" s="32"/>
      <c r="AC15" s="34"/>
      <c r="AD15" s="31" t="s">
        <v>271</v>
      </c>
      <c r="AE15" s="35">
        <v>1</v>
      </c>
      <c r="AF15" s="41"/>
      <c r="AG15" s="36"/>
      <c r="AH15" s="31"/>
      <c r="AI15" s="32">
        <v>0</v>
      </c>
      <c r="AJ15" s="36"/>
      <c r="AK15" s="41" t="s">
        <v>36</v>
      </c>
      <c r="AL15" s="32">
        <v>0.25</v>
      </c>
      <c r="AM15" s="36" t="s">
        <v>272</v>
      </c>
      <c r="AN15" s="169" t="s">
        <v>273</v>
      </c>
      <c r="AO15" s="41" t="s">
        <v>36</v>
      </c>
      <c r="AP15" s="15">
        <v>1</v>
      </c>
      <c r="AQ15" s="42">
        <v>1</v>
      </c>
      <c r="AR15" s="31" t="s">
        <v>274</v>
      </c>
      <c r="AS15" s="37">
        <v>0</v>
      </c>
      <c r="AT15" s="42" t="s">
        <v>36</v>
      </c>
      <c r="AU15" s="41" t="s">
        <v>36</v>
      </c>
      <c r="AV15" s="113">
        <v>1</v>
      </c>
      <c r="AW15" s="37">
        <v>1</v>
      </c>
      <c r="AX15" s="37">
        <v>1</v>
      </c>
      <c r="AY15" s="37"/>
      <c r="AZ15" s="35"/>
      <c r="BA15" s="38">
        <v>1</v>
      </c>
      <c r="BB15" s="38"/>
      <c r="BC15" s="39"/>
      <c r="BD15" s="39">
        <v>1</v>
      </c>
      <c r="BE15" s="35"/>
      <c r="BF15" s="35">
        <v>1</v>
      </c>
      <c r="BG15" s="40">
        <v>1</v>
      </c>
      <c r="BH15" s="40"/>
      <c r="BI15" s="35"/>
      <c r="BJ15" s="35"/>
      <c r="BK15" s="38">
        <v>1</v>
      </c>
      <c r="BL15" s="35"/>
      <c r="BM15" s="35"/>
      <c r="BN15" s="123"/>
      <c r="BO15" s="41"/>
      <c r="BP15" s="25"/>
      <c r="BQ15" s="6"/>
      <c r="BR15" s="144">
        <f>IF(Q15="","",Q15*$N15)</f>
      </c>
      <c r="BS15" s="144">
        <f>IF(R15="","",R15*$N15)</f>
      </c>
      <c r="BT15" s="144">
        <f>IF(S15="","",S15*$N15)</f>
      </c>
      <c r="BU15" s="144">
        <f>IF(T15="","",T15*$N15)</f>
        <v>2.5</v>
      </c>
      <c r="BV15" s="145"/>
      <c r="BW15" s="146">
        <f aca="true" t="shared" si="19" ref="BW15:CD15">IF(V15="","",V15*$N15)</f>
      </c>
      <c r="BX15" s="146">
        <f t="shared" si="19"/>
      </c>
      <c r="BY15" s="147">
        <f t="shared" si="19"/>
      </c>
      <c r="BZ15" s="147">
        <f t="shared" si="19"/>
      </c>
      <c r="CA15" s="146">
        <f t="shared" si="19"/>
      </c>
      <c r="CB15" s="146">
        <f t="shared" si="19"/>
      </c>
      <c r="CC15" s="146">
        <f t="shared" si="19"/>
      </c>
      <c r="CD15" s="148">
        <f t="shared" si="19"/>
      </c>
      <c r="CE15" s="31"/>
    </row>
    <row r="16" spans="2:83" s="143" customFormat="1" ht="30">
      <c r="B16" s="91" t="s">
        <v>101</v>
      </c>
      <c r="C16" s="92" t="s">
        <v>266</v>
      </c>
      <c r="D16" s="25">
        <v>1</v>
      </c>
      <c r="E16" s="25">
        <v>4</v>
      </c>
      <c r="F16" s="43">
        <v>1</v>
      </c>
      <c r="G16" s="153" t="s">
        <v>100</v>
      </c>
      <c r="H16" s="43">
        <v>15</v>
      </c>
      <c r="I16" s="31"/>
      <c r="J16" s="26" t="s">
        <v>35</v>
      </c>
      <c r="K16" s="47" t="s">
        <v>142</v>
      </c>
      <c r="L16" s="28">
        <v>570</v>
      </c>
      <c r="M16" s="28"/>
      <c r="N16" s="28">
        <v>40</v>
      </c>
      <c r="O16" s="159">
        <f t="shared" si="7"/>
        <v>9</v>
      </c>
      <c r="P16" s="29">
        <f t="shared" si="5"/>
        <v>0.07017543859649122</v>
      </c>
      <c r="Q16" s="30">
        <v>0.01</v>
      </c>
      <c r="R16" s="30"/>
      <c r="S16" s="30"/>
      <c r="T16" s="30">
        <v>0.99</v>
      </c>
      <c r="U16" s="31" t="s">
        <v>116</v>
      </c>
      <c r="V16" s="32"/>
      <c r="W16" s="32"/>
      <c r="X16" s="33">
        <v>1</v>
      </c>
      <c r="Y16" s="33"/>
      <c r="Z16" s="32"/>
      <c r="AA16" s="32"/>
      <c r="AB16" s="32"/>
      <c r="AC16" s="34"/>
      <c r="AD16" s="41" t="s">
        <v>36</v>
      </c>
      <c r="AE16" s="35">
        <v>1</v>
      </c>
      <c r="AF16" s="41" t="s">
        <v>36</v>
      </c>
      <c r="AG16" s="36" t="s">
        <v>117</v>
      </c>
      <c r="AH16" s="41" t="s">
        <v>36</v>
      </c>
      <c r="AI16" s="32">
        <v>1</v>
      </c>
      <c r="AJ16" s="36" t="s">
        <v>118</v>
      </c>
      <c r="AK16" s="41" t="s">
        <v>36</v>
      </c>
      <c r="AL16" s="32">
        <v>0</v>
      </c>
      <c r="AM16" s="42" t="s">
        <v>36</v>
      </c>
      <c r="AN16" s="42" t="s">
        <v>36</v>
      </c>
      <c r="AO16" s="41" t="s">
        <v>36</v>
      </c>
      <c r="AP16" s="37">
        <v>0</v>
      </c>
      <c r="AQ16" s="42" t="s">
        <v>36</v>
      </c>
      <c r="AR16" s="41" t="s">
        <v>36</v>
      </c>
      <c r="AS16" s="15">
        <v>1</v>
      </c>
      <c r="AT16" s="42" t="s">
        <v>36</v>
      </c>
      <c r="AU16" s="31" t="s">
        <v>119</v>
      </c>
      <c r="AV16" s="113"/>
      <c r="AW16" s="37">
        <v>1</v>
      </c>
      <c r="AX16" s="37">
        <v>1</v>
      </c>
      <c r="AY16" s="37">
        <v>1</v>
      </c>
      <c r="AZ16" s="35">
        <v>1</v>
      </c>
      <c r="BA16" s="38">
        <v>1</v>
      </c>
      <c r="BB16" s="38"/>
      <c r="BC16" s="39"/>
      <c r="BD16" s="39"/>
      <c r="BE16" s="35"/>
      <c r="BF16" s="35"/>
      <c r="BG16" s="40">
        <v>1</v>
      </c>
      <c r="BH16" s="40"/>
      <c r="BI16" s="35"/>
      <c r="BJ16" s="35">
        <v>1</v>
      </c>
      <c r="BK16" s="38"/>
      <c r="BL16" s="35"/>
      <c r="BM16" s="35">
        <v>1</v>
      </c>
      <c r="BN16" s="123"/>
      <c r="BO16" s="41" t="s">
        <v>36</v>
      </c>
      <c r="BP16" s="25"/>
      <c r="BQ16" s="6"/>
      <c r="BR16" s="144">
        <f t="shared" si="8"/>
        <v>0.4</v>
      </c>
      <c r="BS16" s="144">
        <f t="shared" si="9"/>
      </c>
      <c r="BT16" s="144">
        <f t="shared" si="9"/>
      </c>
      <c r="BU16" s="144">
        <f t="shared" si="10"/>
        <v>39.6</v>
      </c>
      <c r="BV16" s="145"/>
      <c r="BW16" s="146">
        <f t="shared" si="11"/>
      </c>
      <c r="BX16" s="146">
        <f t="shared" si="12"/>
      </c>
      <c r="BY16" s="147">
        <f t="shared" si="13"/>
        <v>40</v>
      </c>
      <c r="BZ16" s="147">
        <f t="shared" si="14"/>
      </c>
      <c r="CA16" s="146">
        <f t="shared" si="15"/>
      </c>
      <c r="CB16" s="146">
        <f t="shared" si="16"/>
      </c>
      <c r="CC16" s="146">
        <f t="shared" si="17"/>
      </c>
      <c r="CD16" s="148">
        <f t="shared" si="18"/>
      </c>
      <c r="CE16" s="41" t="s">
        <v>36</v>
      </c>
    </row>
    <row r="17" spans="2:83" s="143" customFormat="1" ht="12.75">
      <c r="B17" s="162" t="s">
        <v>11</v>
      </c>
      <c r="C17" s="92" t="s">
        <v>266</v>
      </c>
      <c r="D17" s="25">
        <v>1</v>
      </c>
      <c r="E17" s="24">
        <v>0</v>
      </c>
      <c r="F17" s="24">
        <v>0</v>
      </c>
      <c r="G17" s="26" t="s">
        <v>35</v>
      </c>
      <c r="H17" s="24">
        <v>0</v>
      </c>
      <c r="I17" s="31"/>
      <c r="J17" s="26" t="s">
        <v>35</v>
      </c>
      <c r="K17" s="26" t="s">
        <v>35</v>
      </c>
      <c r="L17" s="462">
        <v>750</v>
      </c>
      <c r="M17" s="462">
        <v>2</v>
      </c>
      <c r="N17" s="462">
        <v>83</v>
      </c>
      <c r="O17" s="159">
        <f t="shared" si="7"/>
        <v>2</v>
      </c>
      <c r="P17" s="29">
        <f t="shared" si="5"/>
        <v>0.11333333333333333</v>
      </c>
      <c r="Q17" s="30"/>
      <c r="R17" s="30">
        <v>1</v>
      </c>
      <c r="S17" s="30"/>
      <c r="T17" s="30"/>
      <c r="U17" s="31" t="s">
        <v>5</v>
      </c>
      <c r="V17" s="32"/>
      <c r="W17" s="32"/>
      <c r="X17" s="33"/>
      <c r="Y17" s="33"/>
      <c r="Z17" s="32"/>
      <c r="AA17" s="464">
        <v>1</v>
      </c>
      <c r="AB17" s="32"/>
      <c r="AC17" s="34"/>
      <c r="AD17" s="41" t="s">
        <v>36</v>
      </c>
      <c r="AE17" s="35">
        <v>1</v>
      </c>
      <c r="AF17" s="41" t="s">
        <v>36</v>
      </c>
      <c r="AG17" s="42" t="s">
        <v>36</v>
      </c>
      <c r="AH17" s="41" t="s">
        <v>36</v>
      </c>
      <c r="AI17" s="32">
        <v>0.1</v>
      </c>
      <c r="AJ17" s="36" t="s">
        <v>93</v>
      </c>
      <c r="AK17" s="41" t="s">
        <v>36</v>
      </c>
      <c r="AL17" s="32">
        <v>0</v>
      </c>
      <c r="AM17" s="46" t="s">
        <v>36</v>
      </c>
      <c r="AN17" s="42" t="s">
        <v>36</v>
      </c>
      <c r="AO17" s="41" t="s">
        <v>36</v>
      </c>
      <c r="AP17" s="15">
        <v>1</v>
      </c>
      <c r="AQ17" s="35">
        <v>1</v>
      </c>
      <c r="AR17" s="31" t="s">
        <v>94</v>
      </c>
      <c r="AS17" s="37">
        <v>0</v>
      </c>
      <c r="AT17" s="42" t="s">
        <v>36</v>
      </c>
      <c r="AU17" s="41" t="s">
        <v>36</v>
      </c>
      <c r="AV17" s="113"/>
      <c r="AW17" s="37"/>
      <c r="AX17" s="37"/>
      <c r="AY17" s="37"/>
      <c r="AZ17" s="35"/>
      <c r="BA17" s="38"/>
      <c r="BB17" s="38"/>
      <c r="BC17" s="39"/>
      <c r="BD17" s="39"/>
      <c r="BE17" s="35"/>
      <c r="BF17" s="35"/>
      <c r="BG17" s="40"/>
      <c r="BH17" s="40"/>
      <c r="BI17" s="35"/>
      <c r="BJ17" s="35"/>
      <c r="BK17" s="38"/>
      <c r="BL17" s="35"/>
      <c r="BM17" s="35"/>
      <c r="BN17" s="123"/>
      <c r="BO17" s="41" t="s">
        <v>36</v>
      </c>
      <c r="BP17" s="25"/>
      <c r="BQ17" s="6"/>
      <c r="BR17" s="144">
        <f t="shared" si="8"/>
      </c>
      <c r="BS17" s="144">
        <f t="shared" si="9"/>
        <v>83</v>
      </c>
      <c r="BT17" s="144">
        <f t="shared" si="9"/>
      </c>
      <c r="BU17" s="144">
        <f t="shared" si="10"/>
      </c>
      <c r="BV17" s="145"/>
      <c r="BW17" s="146">
        <f t="shared" si="11"/>
      </c>
      <c r="BX17" s="146">
        <f t="shared" si="12"/>
      </c>
      <c r="BY17" s="147">
        <f t="shared" si="13"/>
      </c>
      <c r="BZ17" s="147">
        <f t="shared" si="14"/>
      </c>
      <c r="CA17" s="146">
        <f t="shared" si="15"/>
      </c>
      <c r="CB17" s="146">
        <f t="shared" si="16"/>
        <v>83</v>
      </c>
      <c r="CC17" s="146">
        <f t="shared" si="17"/>
      </c>
      <c r="CD17" s="148">
        <f t="shared" si="18"/>
      </c>
      <c r="CE17" s="41" t="s">
        <v>36</v>
      </c>
    </row>
    <row r="18" spans="2:83" s="143" customFormat="1" ht="33.75" customHeight="1">
      <c r="B18" s="162" t="s">
        <v>122</v>
      </c>
      <c r="C18" s="92" t="s">
        <v>266</v>
      </c>
      <c r="D18" s="25">
        <v>1</v>
      </c>
      <c r="E18" s="25">
        <v>2</v>
      </c>
      <c r="F18" s="157"/>
      <c r="G18" s="137" t="s">
        <v>216</v>
      </c>
      <c r="H18" s="157"/>
      <c r="I18" s="41" t="s">
        <v>36</v>
      </c>
      <c r="J18" s="27" t="s">
        <v>123</v>
      </c>
      <c r="K18" s="27"/>
      <c r="L18" s="462">
        <v>1250</v>
      </c>
      <c r="M18" s="462">
        <v>25</v>
      </c>
      <c r="N18" s="462">
        <v>80</v>
      </c>
      <c r="O18" s="159">
        <f t="shared" si="7"/>
        <v>3</v>
      </c>
      <c r="P18" s="29">
        <f t="shared" si="5"/>
        <v>0.084</v>
      </c>
      <c r="Q18" s="30">
        <v>0.1</v>
      </c>
      <c r="R18" s="30">
        <v>0.9</v>
      </c>
      <c r="S18" s="30"/>
      <c r="T18" s="30"/>
      <c r="U18" s="41" t="s">
        <v>36</v>
      </c>
      <c r="V18" s="32"/>
      <c r="W18" s="32"/>
      <c r="X18" s="464">
        <v>0.2</v>
      </c>
      <c r="Y18" s="33"/>
      <c r="Z18" s="32"/>
      <c r="AA18" s="32"/>
      <c r="AB18" s="32"/>
      <c r="AC18" s="464">
        <v>0.8</v>
      </c>
      <c r="AD18" s="31" t="s">
        <v>124</v>
      </c>
      <c r="AE18" s="35">
        <v>1</v>
      </c>
      <c r="AF18" s="41" t="s">
        <v>36</v>
      </c>
      <c r="AG18" s="36" t="s">
        <v>125</v>
      </c>
      <c r="AH18" s="41" t="s">
        <v>36</v>
      </c>
      <c r="AI18" s="32">
        <v>1</v>
      </c>
      <c r="AJ18" s="42" t="s">
        <v>36</v>
      </c>
      <c r="AK18" s="41" t="s">
        <v>36</v>
      </c>
      <c r="AL18" s="32">
        <v>0.05</v>
      </c>
      <c r="AM18" s="36"/>
      <c r="AN18" s="36" t="s">
        <v>126</v>
      </c>
      <c r="AO18" s="41" t="s">
        <v>36</v>
      </c>
      <c r="AP18" s="42">
        <v>1</v>
      </c>
      <c r="AQ18" s="42">
        <v>2</v>
      </c>
      <c r="AR18" s="136" t="s">
        <v>126</v>
      </c>
      <c r="AS18" s="35">
        <v>1</v>
      </c>
      <c r="AT18" s="35">
        <v>10</v>
      </c>
      <c r="AU18" s="41" t="s">
        <v>36</v>
      </c>
      <c r="AV18" s="113"/>
      <c r="AW18" s="37">
        <v>1</v>
      </c>
      <c r="AX18" s="37"/>
      <c r="AY18" s="37">
        <v>1</v>
      </c>
      <c r="AZ18" s="35">
        <v>1</v>
      </c>
      <c r="BA18" s="38"/>
      <c r="BB18" s="38"/>
      <c r="BC18" s="39"/>
      <c r="BD18" s="39"/>
      <c r="BE18" s="35"/>
      <c r="BF18" s="35"/>
      <c r="BG18" s="40"/>
      <c r="BH18" s="40">
        <v>1</v>
      </c>
      <c r="BI18" s="35">
        <v>1</v>
      </c>
      <c r="BJ18" s="35"/>
      <c r="BK18" s="38"/>
      <c r="BL18" s="35">
        <v>1</v>
      </c>
      <c r="BM18" s="35"/>
      <c r="BN18" s="123">
        <v>1</v>
      </c>
      <c r="BO18" s="31" t="s">
        <v>127</v>
      </c>
      <c r="BP18" s="25"/>
      <c r="BQ18" s="6"/>
      <c r="BR18" s="144">
        <f t="shared" si="8"/>
        <v>8</v>
      </c>
      <c r="BS18" s="144">
        <f t="shared" si="9"/>
        <v>72</v>
      </c>
      <c r="BT18" s="144">
        <f t="shared" si="9"/>
      </c>
      <c r="BU18" s="144">
        <f t="shared" si="10"/>
      </c>
      <c r="BV18" s="145"/>
      <c r="BW18" s="146">
        <f t="shared" si="11"/>
      </c>
      <c r="BX18" s="146">
        <f t="shared" si="12"/>
      </c>
      <c r="BY18" s="147">
        <f t="shared" si="13"/>
        <v>16</v>
      </c>
      <c r="BZ18" s="147">
        <f t="shared" si="14"/>
      </c>
      <c r="CA18" s="146">
        <f t="shared" si="15"/>
      </c>
      <c r="CB18" s="146">
        <f t="shared" si="16"/>
      </c>
      <c r="CC18" s="146">
        <f t="shared" si="17"/>
      </c>
      <c r="CD18" s="148">
        <f t="shared" si="18"/>
        <v>64</v>
      </c>
      <c r="CE18" s="31" t="s">
        <v>124</v>
      </c>
    </row>
    <row r="19" spans="2:83" s="143" customFormat="1" ht="12.75">
      <c r="B19" s="91" t="s">
        <v>12</v>
      </c>
      <c r="C19" s="92" t="s">
        <v>266</v>
      </c>
      <c r="D19" s="25">
        <v>1</v>
      </c>
      <c r="E19" s="25">
        <v>5</v>
      </c>
      <c r="F19" s="43">
        <v>1</v>
      </c>
      <c r="G19" s="152" t="s">
        <v>13</v>
      </c>
      <c r="H19" s="43">
        <v>15</v>
      </c>
      <c r="I19" s="31"/>
      <c r="J19" s="26" t="s">
        <v>35</v>
      </c>
      <c r="K19" s="27" t="s">
        <v>176</v>
      </c>
      <c r="L19" s="28">
        <v>1200</v>
      </c>
      <c r="M19" s="28">
        <v>5</v>
      </c>
      <c r="N19" s="28">
        <v>50</v>
      </c>
      <c r="O19" s="159">
        <f t="shared" si="7"/>
        <v>7</v>
      </c>
      <c r="P19" s="29">
        <f t="shared" si="5"/>
        <v>0.04583333333333333</v>
      </c>
      <c r="Q19" s="30">
        <v>0.4</v>
      </c>
      <c r="R19" s="30">
        <v>0.1</v>
      </c>
      <c r="S19" s="30"/>
      <c r="T19" s="30">
        <v>0.5</v>
      </c>
      <c r="U19" s="31"/>
      <c r="V19" s="32"/>
      <c r="W19" s="32"/>
      <c r="X19" s="33"/>
      <c r="Y19" s="33"/>
      <c r="Z19" s="32"/>
      <c r="AA19" s="32">
        <v>1</v>
      </c>
      <c r="AB19" s="32"/>
      <c r="AC19" s="34"/>
      <c r="AD19" s="31" t="s">
        <v>5</v>
      </c>
      <c r="AE19" s="35">
        <v>1</v>
      </c>
      <c r="AF19" s="31" t="s">
        <v>5</v>
      </c>
      <c r="AG19" s="35" t="s">
        <v>5</v>
      </c>
      <c r="AH19" s="41" t="s">
        <v>36</v>
      </c>
      <c r="AI19" s="32">
        <v>0</v>
      </c>
      <c r="AJ19" s="42" t="s">
        <v>36</v>
      </c>
      <c r="AK19" s="31" t="s">
        <v>5</v>
      </c>
      <c r="AL19" s="32">
        <v>0.98</v>
      </c>
      <c r="AM19" s="36" t="s">
        <v>95</v>
      </c>
      <c r="AN19" s="36" t="s">
        <v>96</v>
      </c>
      <c r="AO19" s="41" t="s">
        <v>36</v>
      </c>
      <c r="AP19" s="37">
        <v>0</v>
      </c>
      <c r="AQ19" s="42" t="s">
        <v>36</v>
      </c>
      <c r="AR19" s="31" t="s">
        <v>94</v>
      </c>
      <c r="AS19" s="35">
        <v>1</v>
      </c>
      <c r="AT19" s="35">
        <v>1</v>
      </c>
      <c r="AU19" s="31" t="s">
        <v>94</v>
      </c>
      <c r="AV19" s="113">
        <v>1</v>
      </c>
      <c r="AW19" s="37"/>
      <c r="AX19" s="37"/>
      <c r="AY19" s="37"/>
      <c r="AZ19" s="35"/>
      <c r="BA19" s="38">
        <v>1</v>
      </c>
      <c r="BB19" s="38">
        <v>1</v>
      </c>
      <c r="BC19" s="39">
        <v>1</v>
      </c>
      <c r="BD19" s="39"/>
      <c r="BE19" s="35"/>
      <c r="BF19" s="35">
        <v>1</v>
      </c>
      <c r="BG19" s="40">
        <v>1</v>
      </c>
      <c r="BH19" s="40"/>
      <c r="BI19" s="35"/>
      <c r="BJ19" s="35"/>
      <c r="BK19" s="38"/>
      <c r="BL19" s="35"/>
      <c r="BM19" s="35">
        <v>1</v>
      </c>
      <c r="BN19" s="123"/>
      <c r="BO19" s="31" t="s">
        <v>94</v>
      </c>
      <c r="BP19" s="25"/>
      <c r="BQ19" s="6"/>
      <c r="BR19" s="144">
        <f t="shared" si="8"/>
        <v>20</v>
      </c>
      <c r="BS19" s="144">
        <f t="shared" si="9"/>
        <v>5</v>
      </c>
      <c r="BT19" s="144">
        <f t="shared" si="9"/>
      </c>
      <c r="BU19" s="144">
        <f t="shared" si="10"/>
        <v>25</v>
      </c>
      <c r="BV19" s="145"/>
      <c r="BW19" s="146">
        <f t="shared" si="11"/>
      </c>
      <c r="BX19" s="146">
        <f t="shared" si="12"/>
      </c>
      <c r="BY19" s="147">
        <f t="shared" si="13"/>
      </c>
      <c r="BZ19" s="147">
        <f t="shared" si="14"/>
      </c>
      <c r="CA19" s="146">
        <f t="shared" si="15"/>
      </c>
      <c r="CB19" s="146">
        <f t="shared" si="16"/>
        <v>50</v>
      </c>
      <c r="CC19" s="146">
        <f t="shared" si="17"/>
      </c>
      <c r="CD19" s="148">
        <f t="shared" si="18"/>
      </c>
      <c r="CE19" s="31" t="s">
        <v>5</v>
      </c>
    </row>
    <row r="20" spans="2:83" s="143" customFormat="1" ht="20.25">
      <c r="B20" s="91" t="s">
        <v>16</v>
      </c>
      <c r="C20" s="92" t="s">
        <v>266</v>
      </c>
      <c r="D20" s="25">
        <v>1</v>
      </c>
      <c r="E20" s="25">
        <v>10</v>
      </c>
      <c r="F20" s="43">
        <v>1</v>
      </c>
      <c r="G20" s="152" t="s">
        <v>166</v>
      </c>
      <c r="H20" s="43">
        <v>15</v>
      </c>
      <c r="I20" s="31"/>
      <c r="J20" s="26" t="s">
        <v>35</v>
      </c>
      <c r="K20" s="27" t="s">
        <v>206</v>
      </c>
      <c r="L20" s="28">
        <v>930</v>
      </c>
      <c r="M20" s="28">
        <v>11</v>
      </c>
      <c r="N20" s="28">
        <v>32</v>
      </c>
      <c r="O20" s="159">
        <f t="shared" si="7"/>
        <v>11</v>
      </c>
      <c r="P20" s="29">
        <f t="shared" si="5"/>
        <v>0.046236559139784944</v>
      </c>
      <c r="Q20" s="30"/>
      <c r="R20" s="30">
        <v>1</v>
      </c>
      <c r="S20" s="30"/>
      <c r="T20" s="30"/>
      <c r="U20" s="41" t="s">
        <v>36</v>
      </c>
      <c r="V20" s="32">
        <v>1</v>
      </c>
      <c r="W20" s="32"/>
      <c r="X20" s="33"/>
      <c r="Y20" s="33"/>
      <c r="Z20" s="32"/>
      <c r="AA20" s="32"/>
      <c r="AB20" s="32"/>
      <c r="AC20" s="34"/>
      <c r="AD20" s="41" t="s">
        <v>36</v>
      </c>
      <c r="AE20" s="35">
        <v>1</v>
      </c>
      <c r="AF20" s="31"/>
      <c r="AG20" s="36" t="s">
        <v>130</v>
      </c>
      <c r="AH20" s="31"/>
      <c r="AI20" s="32">
        <v>1</v>
      </c>
      <c r="AJ20" s="36" t="s">
        <v>131</v>
      </c>
      <c r="AK20" s="41" t="s">
        <v>36</v>
      </c>
      <c r="AL20" s="32">
        <v>0</v>
      </c>
      <c r="AM20" s="42" t="s">
        <v>36</v>
      </c>
      <c r="AN20" s="42" t="s">
        <v>36</v>
      </c>
      <c r="AO20" s="41" t="s">
        <v>36</v>
      </c>
      <c r="AP20" s="37">
        <v>0</v>
      </c>
      <c r="AQ20" s="42" t="s">
        <v>36</v>
      </c>
      <c r="AR20" s="41" t="s">
        <v>36</v>
      </c>
      <c r="AS20" s="35">
        <v>1</v>
      </c>
      <c r="AT20" s="35">
        <v>8</v>
      </c>
      <c r="AU20" s="41" t="s">
        <v>36</v>
      </c>
      <c r="AV20" s="113">
        <v>1</v>
      </c>
      <c r="AW20" s="37">
        <v>1</v>
      </c>
      <c r="AX20" s="37"/>
      <c r="AY20" s="37"/>
      <c r="AZ20" s="35">
        <v>1</v>
      </c>
      <c r="BA20" s="38">
        <v>1</v>
      </c>
      <c r="BB20" s="38"/>
      <c r="BC20" s="39">
        <v>1</v>
      </c>
      <c r="BD20" s="39"/>
      <c r="BE20" s="35">
        <v>1</v>
      </c>
      <c r="BF20" s="35"/>
      <c r="BG20" s="40"/>
      <c r="BH20" s="40"/>
      <c r="BI20" s="35"/>
      <c r="BJ20" s="35"/>
      <c r="BK20" s="38">
        <v>1</v>
      </c>
      <c r="BL20" s="35">
        <v>1</v>
      </c>
      <c r="BM20" s="35">
        <v>1</v>
      </c>
      <c r="BN20" s="123">
        <v>1</v>
      </c>
      <c r="BO20" s="41" t="s">
        <v>36</v>
      </c>
      <c r="BP20" s="25"/>
      <c r="BQ20" s="6"/>
      <c r="BR20" s="144">
        <f t="shared" si="8"/>
      </c>
      <c r="BS20" s="144">
        <f t="shared" si="9"/>
        <v>32</v>
      </c>
      <c r="BT20" s="144">
        <f t="shared" si="9"/>
      </c>
      <c r="BU20" s="144">
        <f t="shared" si="10"/>
      </c>
      <c r="BV20" s="145"/>
      <c r="BW20" s="146">
        <f t="shared" si="11"/>
        <v>32</v>
      </c>
      <c r="BX20" s="146">
        <f t="shared" si="12"/>
      </c>
      <c r="BY20" s="147">
        <f t="shared" si="13"/>
      </c>
      <c r="BZ20" s="147">
        <f t="shared" si="14"/>
      </c>
      <c r="CA20" s="146">
        <f t="shared" si="15"/>
      </c>
      <c r="CB20" s="146">
        <f t="shared" si="16"/>
      </c>
      <c r="CC20" s="146">
        <f t="shared" si="17"/>
      </c>
      <c r="CD20" s="148">
        <f t="shared" si="18"/>
      </c>
      <c r="CE20" s="41" t="s">
        <v>36</v>
      </c>
    </row>
    <row r="21" spans="2:83" s="143" customFormat="1" ht="33.75">
      <c r="B21" s="91" t="s">
        <v>37</v>
      </c>
      <c r="C21" s="92" t="s">
        <v>266</v>
      </c>
      <c r="D21" s="25">
        <v>1</v>
      </c>
      <c r="E21" s="25">
        <v>4</v>
      </c>
      <c r="F21" s="43">
        <v>1</v>
      </c>
      <c r="G21" s="152" t="s">
        <v>187</v>
      </c>
      <c r="H21" s="43">
        <v>10</v>
      </c>
      <c r="I21" s="31" t="s">
        <v>186</v>
      </c>
      <c r="J21" s="26" t="s">
        <v>35</v>
      </c>
      <c r="K21" s="27" t="s">
        <v>189</v>
      </c>
      <c r="L21" s="45">
        <v>300</v>
      </c>
      <c r="M21" s="45">
        <v>3</v>
      </c>
      <c r="N21" s="45">
        <v>25</v>
      </c>
      <c r="O21" s="159">
        <f t="shared" si="7"/>
        <v>14</v>
      </c>
      <c r="P21" s="29">
        <f t="shared" si="5"/>
        <v>0.09333333333333334</v>
      </c>
      <c r="Q21" s="30">
        <v>0.4</v>
      </c>
      <c r="R21" s="30">
        <v>0.6</v>
      </c>
      <c r="S21" s="30"/>
      <c r="T21" s="30"/>
      <c r="U21" s="31"/>
      <c r="V21" s="32"/>
      <c r="W21" s="32"/>
      <c r="X21" s="33">
        <v>1</v>
      </c>
      <c r="Y21" s="33"/>
      <c r="Z21" s="32"/>
      <c r="AA21" s="32"/>
      <c r="AB21" s="32"/>
      <c r="AC21" s="34"/>
      <c r="AD21" s="31"/>
      <c r="AE21" s="35">
        <v>1</v>
      </c>
      <c r="AF21" s="31"/>
      <c r="AG21" s="35" t="s">
        <v>190</v>
      </c>
      <c r="AH21" s="31"/>
      <c r="AI21" s="32">
        <v>0.6</v>
      </c>
      <c r="AJ21" s="36" t="s">
        <v>185</v>
      </c>
      <c r="AK21" s="31"/>
      <c r="AL21" s="32">
        <v>0.6</v>
      </c>
      <c r="AM21" s="36" t="s">
        <v>192</v>
      </c>
      <c r="AN21" s="35" t="s">
        <v>191</v>
      </c>
      <c r="AO21" s="41" t="s">
        <v>36</v>
      </c>
      <c r="AP21" s="37">
        <v>0</v>
      </c>
      <c r="AQ21" s="42" t="s">
        <v>36</v>
      </c>
      <c r="AR21" s="41" t="s">
        <v>36</v>
      </c>
      <c r="AS21" s="35">
        <v>1</v>
      </c>
      <c r="AT21" s="35">
        <v>2</v>
      </c>
      <c r="AU21" s="41" t="s">
        <v>36</v>
      </c>
      <c r="AV21" s="113">
        <v>1</v>
      </c>
      <c r="AW21" s="37">
        <v>1</v>
      </c>
      <c r="AX21" s="37"/>
      <c r="AY21" s="37"/>
      <c r="AZ21" s="35"/>
      <c r="BA21" s="38">
        <v>1</v>
      </c>
      <c r="BB21" s="38"/>
      <c r="BC21" s="39">
        <v>1</v>
      </c>
      <c r="BD21" s="39"/>
      <c r="BE21" s="35"/>
      <c r="BF21" s="35">
        <v>1</v>
      </c>
      <c r="BG21" s="40"/>
      <c r="BH21" s="40">
        <v>1</v>
      </c>
      <c r="BI21" s="35"/>
      <c r="BJ21" s="35"/>
      <c r="BK21" s="38"/>
      <c r="BL21" s="35">
        <v>1</v>
      </c>
      <c r="BM21" s="35">
        <v>1</v>
      </c>
      <c r="BN21" s="123"/>
      <c r="BO21" s="31"/>
      <c r="BP21" s="25"/>
      <c r="BQ21" s="6"/>
      <c r="BR21" s="144">
        <f t="shared" si="8"/>
        <v>10</v>
      </c>
      <c r="BS21" s="144">
        <f t="shared" si="9"/>
        <v>15</v>
      </c>
      <c r="BT21" s="144">
        <f t="shared" si="9"/>
      </c>
      <c r="BU21" s="144">
        <f t="shared" si="10"/>
      </c>
      <c r="BV21" s="145"/>
      <c r="BW21" s="146">
        <f t="shared" si="11"/>
      </c>
      <c r="BX21" s="146">
        <f t="shared" si="12"/>
      </c>
      <c r="BY21" s="147">
        <f t="shared" si="13"/>
        <v>25</v>
      </c>
      <c r="BZ21" s="147">
        <f t="shared" si="14"/>
      </c>
      <c r="CA21" s="146">
        <f t="shared" si="15"/>
      </c>
      <c r="CB21" s="146">
        <f t="shared" si="16"/>
      </c>
      <c r="CC21" s="146">
        <f t="shared" si="17"/>
      </c>
      <c r="CD21" s="148">
        <f t="shared" si="18"/>
      </c>
      <c r="CE21" s="31"/>
    </row>
    <row r="22" spans="2:83" s="143" customFormat="1" ht="22.5">
      <c r="B22" s="91" t="s">
        <v>193</v>
      </c>
      <c r="C22" s="92" t="s">
        <v>266</v>
      </c>
      <c r="D22" s="25">
        <v>1</v>
      </c>
      <c r="E22" s="25">
        <v>2</v>
      </c>
      <c r="F22" s="24">
        <v>0</v>
      </c>
      <c r="G22" s="26" t="s">
        <v>35</v>
      </c>
      <c r="H22" s="24">
        <v>0</v>
      </c>
      <c r="I22" s="31"/>
      <c r="J22" s="137" t="s">
        <v>194</v>
      </c>
      <c r="K22" s="27" t="s">
        <v>220</v>
      </c>
      <c r="L22" s="45">
        <v>250</v>
      </c>
      <c r="M22" s="45">
        <v>40</v>
      </c>
      <c r="N22" s="45">
        <v>30</v>
      </c>
      <c r="O22" s="159">
        <f t="shared" si="7"/>
        <v>13</v>
      </c>
      <c r="P22" s="29">
        <f t="shared" si="5"/>
        <v>0.28</v>
      </c>
      <c r="Q22" s="30"/>
      <c r="R22" s="30">
        <v>1</v>
      </c>
      <c r="S22" s="30"/>
      <c r="T22" s="30"/>
      <c r="U22" s="31"/>
      <c r="V22" s="32"/>
      <c r="W22" s="32"/>
      <c r="X22" s="33"/>
      <c r="Y22" s="33"/>
      <c r="Z22" s="32"/>
      <c r="AA22" s="32"/>
      <c r="AB22" s="32"/>
      <c r="AC22" s="34"/>
      <c r="AD22" s="31"/>
      <c r="AE22" s="35">
        <v>1</v>
      </c>
      <c r="AF22" s="31"/>
      <c r="AG22" s="35" t="s">
        <v>221</v>
      </c>
      <c r="AH22" s="31"/>
      <c r="AI22" s="32"/>
      <c r="AJ22" s="36"/>
      <c r="AK22" s="31"/>
      <c r="AL22" s="32">
        <v>0</v>
      </c>
      <c r="AM22" s="42" t="s">
        <v>36</v>
      </c>
      <c r="AN22" s="42" t="s">
        <v>36</v>
      </c>
      <c r="AO22" s="41"/>
      <c r="AP22" s="37">
        <v>0</v>
      </c>
      <c r="AQ22" s="42" t="s">
        <v>36</v>
      </c>
      <c r="AR22" s="41" t="s">
        <v>36</v>
      </c>
      <c r="AS22" s="37">
        <v>0</v>
      </c>
      <c r="AT22" s="42" t="s">
        <v>36</v>
      </c>
      <c r="AU22" s="41" t="s">
        <v>36</v>
      </c>
      <c r="AV22" s="113">
        <v>1</v>
      </c>
      <c r="AW22" s="37"/>
      <c r="AX22" s="37"/>
      <c r="AY22" s="37"/>
      <c r="AZ22" s="35">
        <v>1</v>
      </c>
      <c r="BA22" s="38"/>
      <c r="BB22" s="38"/>
      <c r="BC22" s="39"/>
      <c r="BD22" s="39">
        <v>1</v>
      </c>
      <c r="BE22" s="35">
        <v>1</v>
      </c>
      <c r="BF22" s="35"/>
      <c r="BG22" s="40"/>
      <c r="BH22" s="40"/>
      <c r="BI22" s="35">
        <v>1</v>
      </c>
      <c r="BJ22" s="35"/>
      <c r="BK22" s="38"/>
      <c r="BL22" s="35"/>
      <c r="BM22" s="35">
        <v>1</v>
      </c>
      <c r="BN22" s="123">
        <v>1</v>
      </c>
      <c r="BO22" s="31"/>
      <c r="BP22" s="25"/>
      <c r="BQ22" s="6"/>
      <c r="BR22" s="144">
        <f t="shared" si="8"/>
      </c>
      <c r="BS22" s="144">
        <f t="shared" si="9"/>
        <v>30</v>
      </c>
      <c r="BT22" s="144">
        <f t="shared" si="9"/>
      </c>
      <c r="BU22" s="144">
        <f t="shared" si="10"/>
      </c>
      <c r="BV22" s="145"/>
      <c r="BW22" s="146">
        <f t="shared" si="11"/>
      </c>
      <c r="BX22" s="146">
        <f t="shared" si="12"/>
      </c>
      <c r="BY22" s="147">
        <f t="shared" si="13"/>
      </c>
      <c r="BZ22" s="147">
        <f t="shared" si="14"/>
      </c>
      <c r="CA22" s="146">
        <f t="shared" si="15"/>
      </c>
      <c r="CB22" s="146">
        <f t="shared" si="16"/>
      </c>
      <c r="CC22" s="146">
        <f t="shared" si="17"/>
      </c>
      <c r="CD22" s="148">
        <f t="shared" si="18"/>
      </c>
      <c r="CE22" s="31"/>
    </row>
    <row r="23" spans="2:83" s="143" customFormat="1" ht="12.75">
      <c r="B23" s="91" t="s">
        <v>15</v>
      </c>
      <c r="C23" s="92" t="s">
        <v>266</v>
      </c>
      <c r="D23" s="25">
        <v>1</v>
      </c>
      <c r="E23" s="25">
        <v>2</v>
      </c>
      <c r="F23" s="24">
        <v>0</v>
      </c>
      <c r="G23" s="26" t="s">
        <v>35</v>
      </c>
      <c r="H23" s="24">
        <v>0</v>
      </c>
      <c r="I23" s="31"/>
      <c r="J23" s="137" t="s">
        <v>247</v>
      </c>
      <c r="K23" s="27" t="s">
        <v>246</v>
      </c>
      <c r="L23" s="28">
        <v>269</v>
      </c>
      <c r="M23" s="28">
        <v>8</v>
      </c>
      <c r="N23" s="28">
        <v>6</v>
      </c>
      <c r="O23" s="159">
        <f t="shared" si="7"/>
        <v>21</v>
      </c>
      <c r="P23" s="29">
        <f t="shared" si="5"/>
        <v>0.05204460966542751</v>
      </c>
      <c r="Q23" s="30"/>
      <c r="R23" s="30">
        <v>1</v>
      </c>
      <c r="S23" s="30"/>
      <c r="T23" s="30"/>
      <c r="U23" s="31"/>
      <c r="V23" s="32"/>
      <c r="W23" s="32"/>
      <c r="X23" s="33"/>
      <c r="Y23" s="33"/>
      <c r="Z23" s="32">
        <v>1</v>
      </c>
      <c r="AA23" s="32"/>
      <c r="AB23" s="32"/>
      <c r="AC23" s="34"/>
      <c r="AD23" s="31"/>
      <c r="AE23" s="35">
        <v>0</v>
      </c>
      <c r="AF23" s="31"/>
      <c r="AG23" s="35"/>
      <c r="AH23" s="31"/>
      <c r="AI23" s="32"/>
      <c r="AJ23" s="36"/>
      <c r="AK23" s="31"/>
      <c r="AL23" s="32"/>
      <c r="AM23" s="36"/>
      <c r="AN23" s="35"/>
      <c r="AO23" s="31"/>
      <c r="AP23" s="35"/>
      <c r="AQ23" s="35"/>
      <c r="AR23" s="31"/>
      <c r="AS23" s="35"/>
      <c r="AT23" s="35"/>
      <c r="AU23" s="31"/>
      <c r="AV23" s="113"/>
      <c r="AW23" s="37"/>
      <c r="AX23" s="37"/>
      <c r="AY23" s="37"/>
      <c r="AZ23" s="35"/>
      <c r="BA23" s="38"/>
      <c r="BB23" s="38"/>
      <c r="BC23" s="39"/>
      <c r="BD23" s="39"/>
      <c r="BE23" s="35"/>
      <c r="BF23" s="35"/>
      <c r="BG23" s="40"/>
      <c r="BH23" s="40"/>
      <c r="BI23" s="35"/>
      <c r="BJ23" s="35"/>
      <c r="BK23" s="38"/>
      <c r="BL23" s="35"/>
      <c r="BM23" s="35"/>
      <c r="BN23" s="123"/>
      <c r="BO23" s="31"/>
      <c r="BP23" s="25"/>
      <c r="BQ23" s="6"/>
      <c r="BR23" s="144">
        <f t="shared" si="8"/>
      </c>
      <c r="BS23" s="144">
        <f t="shared" si="9"/>
        <v>6</v>
      </c>
      <c r="BT23" s="144">
        <f t="shared" si="9"/>
      </c>
      <c r="BU23" s="144">
        <f t="shared" si="10"/>
      </c>
      <c r="BV23" s="145"/>
      <c r="BW23" s="146">
        <f t="shared" si="11"/>
      </c>
      <c r="BX23" s="146">
        <f t="shared" si="12"/>
      </c>
      <c r="BY23" s="147">
        <f t="shared" si="13"/>
      </c>
      <c r="BZ23" s="147">
        <f t="shared" si="14"/>
      </c>
      <c r="CA23" s="146">
        <f t="shared" si="15"/>
        <v>6</v>
      </c>
      <c r="CB23" s="146">
        <f t="shared" si="16"/>
      </c>
      <c r="CC23" s="146">
        <f t="shared" si="17"/>
      </c>
      <c r="CD23" s="148">
        <f t="shared" si="18"/>
      </c>
      <c r="CE23" s="31"/>
    </row>
    <row r="24" spans="2:83" s="143" customFormat="1" ht="40.5">
      <c r="B24" s="162" t="s">
        <v>102</v>
      </c>
      <c r="C24" s="92" t="s">
        <v>266</v>
      </c>
      <c r="D24" s="25">
        <v>1</v>
      </c>
      <c r="E24" s="25">
        <v>4</v>
      </c>
      <c r="F24" s="43">
        <v>1</v>
      </c>
      <c r="G24" s="152" t="s">
        <v>103</v>
      </c>
      <c r="H24" s="43">
        <v>15</v>
      </c>
      <c r="I24" s="31" t="s">
        <v>111</v>
      </c>
      <c r="J24" s="26" t="s">
        <v>35</v>
      </c>
      <c r="K24" s="26" t="s">
        <v>35</v>
      </c>
      <c r="L24" s="462">
        <v>300</v>
      </c>
      <c r="M24" s="462">
        <v>2</v>
      </c>
      <c r="N24" s="462">
        <v>32</v>
      </c>
      <c r="O24" s="159">
        <f t="shared" si="7"/>
        <v>11</v>
      </c>
      <c r="P24" s="29">
        <f t="shared" si="5"/>
        <v>0.11333333333333333</v>
      </c>
      <c r="Q24" s="30"/>
      <c r="R24" s="30">
        <v>0.9</v>
      </c>
      <c r="S24" s="30"/>
      <c r="T24" s="30">
        <v>0.1</v>
      </c>
      <c r="U24" s="41" t="s">
        <v>36</v>
      </c>
      <c r="V24" s="32"/>
      <c r="W24" s="32"/>
      <c r="X24" s="464">
        <v>0.2</v>
      </c>
      <c r="Y24" s="464">
        <v>0.8</v>
      </c>
      <c r="Z24" s="32"/>
      <c r="AA24" s="32"/>
      <c r="AB24" s="32"/>
      <c r="AC24" s="34"/>
      <c r="AD24" s="41" t="s">
        <v>36</v>
      </c>
      <c r="AE24" s="35">
        <v>1</v>
      </c>
      <c r="AF24" s="41" t="s">
        <v>36</v>
      </c>
      <c r="AG24" s="36" t="s">
        <v>104</v>
      </c>
      <c r="AH24" s="41" t="s">
        <v>36</v>
      </c>
      <c r="AI24" s="32">
        <v>0</v>
      </c>
      <c r="AJ24" s="42" t="s">
        <v>36</v>
      </c>
      <c r="AK24" s="41" t="s">
        <v>36</v>
      </c>
      <c r="AL24" s="32">
        <v>0.1</v>
      </c>
      <c r="AM24" s="36" t="s">
        <v>105</v>
      </c>
      <c r="AN24" s="36" t="s">
        <v>106</v>
      </c>
      <c r="AO24" s="31" t="s">
        <v>107</v>
      </c>
      <c r="AP24" s="35">
        <v>1</v>
      </c>
      <c r="AQ24" s="35">
        <v>2</v>
      </c>
      <c r="AR24" s="31" t="s">
        <v>108</v>
      </c>
      <c r="AS24" s="35">
        <v>1</v>
      </c>
      <c r="AT24" s="35">
        <v>1</v>
      </c>
      <c r="AU24" s="31" t="s">
        <v>109</v>
      </c>
      <c r="AV24" s="113"/>
      <c r="AW24" s="37">
        <v>1</v>
      </c>
      <c r="AX24" s="37"/>
      <c r="AY24" s="37">
        <v>1</v>
      </c>
      <c r="AZ24" s="35">
        <v>1</v>
      </c>
      <c r="BA24" s="38"/>
      <c r="BB24" s="38"/>
      <c r="BC24" s="39">
        <v>1</v>
      </c>
      <c r="BD24" s="39"/>
      <c r="BE24" s="35">
        <v>1</v>
      </c>
      <c r="BF24" s="35"/>
      <c r="BG24" s="40">
        <v>1</v>
      </c>
      <c r="BH24" s="40">
        <v>1</v>
      </c>
      <c r="BI24" s="35"/>
      <c r="BJ24" s="35"/>
      <c r="BK24" s="38">
        <v>1</v>
      </c>
      <c r="BL24" s="35">
        <v>1</v>
      </c>
      <c r="BM24" s="35"/>
      <c r="BN24" s="123"/>
      <c r="BO24" s="41" t="s">
        <v>36</v>
      </c>
      <c r="BP24" s="25"/>
      <c r="BQ24" s="6"/>
      <c r="BR24" s="144">
        <f t="shared" si="8"/>
      </c>
      <c r="BS24" s="144">
        <f t="shared" si="9"/>
        <v>28.8</v>
      </c>
      <c r="BT24" s="144">
        <f t="shared" si="9"/>
      </c>
      <c r="BU24" s="144">
        <f t="shared" si="10"/>
        <v>3.2</v>
      </c>
      <c r="BV24" s="145"/>
      <c r="BW24" s="146">
        <f t="shared" si="11"/>
      </c>
      <c r="BX24" s="146">
        <f t="shared" si="12"/>
      </c>
      <c r="BY24" s="147">
        <f t="shared" si="13"/>
        <v>6.4</v>
      </c>
      <c r="BZ24" s="147">
        <f t="shared" si="14"/>
        <v>25.6</v>
      </c>
      <c r="CA24" s="146">
        <f t="shared" si="15"/>
      </c>
      <c r="CB24" s="146">
        <f t="shared" si="16"/>
      </c>
      <c r="CC24" s="146">
        <f t="shared" si="17"/>
      </c>
      <c r="CD24" s="148">
        <f t="shared" si="18"/>
      </c>
      <c r="CE24" s="41" t="s">
        <v>36</v>
      </c>
    </row>
    <row r="25" spans="2:83" s="143" customFormat="1" ht="40.5">
      <c r="B25" s="91" t="s">
        <v>17</v>
      </c>
      <c r="C25" s="92" t="s">
        <v>266</v>
      </c>
      <c r="D25" s="25">
        <v>1</v>
      </c>
      <c r="E25" s="166">
        <v>6</v>
      </c>
      <c r="F25" s="43">
        <v>1</v>
      </c>
      <c r="G25" s="152" t="s">
        <v>245</v>
      </c>
      <c r="H25" s="43">
        <v>20</v>
      </c>
      <c r="I25" s="31"/>
      <c r="J25" s="26" t="s">
        <v>35</v>
      </c>
      <c r="K25" s="26" t="s">
        <v>35</v>
      </c>
      <c r="L25" s="28">
        <v>1050</v>
      </c>
      <c r="M25" s="28">
        <v>15</v>
      </c>
      <c r="N25" s="28">
        <v>35</v>
      </c>
      <c r="O25" s="159">
        <f t="shared" si="7"/>
        <v>10</v>
      </c>
      <c r="P25" s="29">
        <f t="shared" si="5"/>
        <v>0.047619047619047616</v>
      </c>
      <c r="Q25" s="30"/>
      <c r="R25" s="30">
        <v>0.65</v>
      </c>
      <c r="S25" s="30"/>
      <c r="T25" s="30">
        <v>0.35</v>
      </c>
      <c r="U25" s="31" t="s">
        <v>9</v>
      </c>
      <c r="V25" s="32"/>
      <c r="W25" s="32"/>
      <c r="X25" s="33"/>
      <c r="Y25" s="33"/>
      <c r="Z25" s="32"/>
      <c r="AA25" s="32"/>
      <c r="AB25" s="32"/>
      <c r="AC25" s="34"/>
      <c r="AD25" s="31" t="s">
        <v>264</v>
      </c>
      <c r="AE25" s="35"/>
      <c r="AF25" s="31"/>
      <c r="AG25" s="35"/>
      <c r="AH25" s="31"/>
      <c r="AI25" s="32"/>
      <c r="AJ25" s="36"/>
      <c r="AK25" s="31"/>
      <c r="AL25" s="32"/>
      <c r="AM25" s="36"/>
      <c r="AN25" s="35"/>
      <c r="AO25" s="31"/>
      <c r="AP25" s="35"/>
      <c r="AQ25" s="35"/>
      <c r="AR25" s="31"/>
      <c r="AS25" s="35"/>
      <c r="AT25" s="35"/>
      <c r="AU25" s="31"/>
      <c r="AV25" s="113"/>
      <c r="AW25" s="37"/>
      <c r="AX25" s="37"/>
      <c r="AY25" s="37"/>
      <c r="AZ25" s="35"/>
      <c r="BA25" s="38"/>
      <c r="BB25" s="38"/>
      <c r="BC25" s="39"/>
      <c r="BD25" s="39"/>
      <c r="BE25" s="35"/>
      <c r="BF25" s="35"/>
      <c r="BG25" s="40"/>
      <c r="BH25" s="40"/>
      <c r="BI25" s="35"/>
      <c r="BJ25" s="35"/>
      <c r="BK25" s="38"/>
      <c r="BL25" s="35"/>
      <c r="BM25" s="35"/>
      <c r="BN25" s="123"/>
      <c r="BO25" s="31"/>
      <c r="BP25" s="25"/>
      <c r="BQ25" s="6"/>
      <c r="BR25" s="144">
        <f t="shared" si="8"/>
      </c>
      <c r="BS25" s="144">
        <f t="shared" si="9"/>
        <v>22.75</v>
      </c>
      <c r="BT25" s="144">
        <f t="shared" si="9"/>
      </c>
      <c r="BU25" s="144">
        <f t="shared" si="10"/>
        <v>12.25</v>
      </c>
      <c r="BV25" s="145"/>
      <c r="BW25" s="146">
        <f t="shared" si="11"/>
      </c>
      <c r="BX25" s="146">
        <f t="shared" si="12"/>
      </c>
      <c r="BY25" s="147">
        <f t="shared" si="13"/>
      </c>
      <c r="BZ25" s="147">
        <f t="shared" si="14"/>
      </c>
      <c r="CA25" s="146">
        <f t="shared" si="15"/>
      </c>
      <c r="CB25" s="146">
        <f t="shared" si="16"/>
      </c>
      <c r="CC25" s="146">
        <f t="shared" si="17"/>
      </c>
      <c r="CD25" s="148">
        <f t="shared" si="18"/>
      </c>
      <c r="CE25" s="31" t="s">
        <v>5</v>
      </c>
    </row>
    <row r="26" spans="2:83" s="143" customFormat="1" ht="20.25">
      <c r="B26" s="91" t="s">
        <v>230</v>
      </c>
      <c r="C26" s="92" t="s">
        <v>266</v>
      </c>
      <c r="D26" s="25">
        <v>1</v>
      </c>
      <c r="E26" s="166">
        <v>2</v>
      </c>
      <c r="F26" s="24">
        <v>0</v>
      </c>
      <c r="G26" s="26" t="s">
        <v>35</v>
      </c>
      <c r="H26" s="24">
        <v>0</v>
      </c>
      <c r="I26" s="31"/>
      <c r="J26" s="26"/>
      <c r="K26" s="137" t="s">
        <v>248</v>
      </c>
      <c r="L26" s="28">
        <v>345</v>
      </c>
      <c r="M26" s="28">
        <v>19</v>
      </c>
      <c r="N26" s="28">
        <v>10</v>
      </c>
      <c r="O26" s="159">
        <f t="shared" si="7"/>
        <v>18</v>
      </c>
      <c r="P26" s="29">
        <f t="shared" si="5"/>
        <v>0.08405797101449275</v>
      </c>
      <c r="Q26" s="30"/>
      <c r="R26" s="30">
        <v>0.75</v>
      </c>
      <c r="S26" s="30"/>
      <c r="T26" s="30">
        <v>0.25</v>
      </c>
      <c r="U26" s="31" t="s">
        <v>249</v>
      </c>
      <c r="V26" s="32"/>
      <c r="W26" s="32"/>
      <c r="X26" s="33">
        <v>0.5</v>
      </c>
      <c r="Y26" s="33">
        <v>0.5</v>
      </c>
      <c r="Z26" s="32"/>
      <c r="AA26" s="32"/>
      <c r="AB26" s="32"/>
      <c r="AC26" s="34"/>
      <c r="AD26" s="41" t="s">
        <v>36</v>
      </c>
      <c r="AE26" s="35">
        <v>1</v>
      </c>
      <c r="AF26" s="31"/>
      <c r="AG26" s="35" t="s">
        <v>250</v>
      </c>
      <c r="AH26" s="31"/>
      <c r="AI26" s="32">
        <v>0.5</v>
      </c>
      <c r="AJ26" s="36" t="s">
        <v>251</v>
      </c>
      <c r="AK26" s="31"/>
      <c r="AL26" s="32">
        <v>0</v>
      </c>
      <c r="AM26" s="36" t="s">
        <v>105</v>
      </c>
      <c r="AN26" s="35" t="s">
        <v>252</v>
      </c>
      <c r="AO26" s="31"/>
      <c r="AP26" s="37">
        <v>0</v>
      </c>
      <c r="AQ26" s="42" t="s">
        <v>36</v>
      </c>
      <c r="AR26" s="41" t="s">
        <v>36</v>
      </c>
      <c r="AS26" s="37">
        <v>0</v>
      </c>
      <c r="AT26" s="42" t="s">
        <v>36</v>
      </c>
      <c r="AU26" s="41" t="s">
        <v>36</v>
      </c>
      <c r="AV26" s="113">
        <v>1</v>
      </c>
      <c r="AW26" s="37"/>
      <c r="AX26" s="37"/>
      <c r="AY26" s="37"/>
      <c r="AZ26" s="35"/>
      <c r="BA26" s="38"/>
      <c r="BB26" s="38">
        <v>1</v>
      </c>
      <c r="BC26" s="39">
        <v>1</v>
      </c>
      <c r="BD26" s="39">
        <v>1</v>
      </c>
      <c r="BE26" s="35"/>
      <c r="BF26" s="35"/>
      <c r="BG26" s="40">
        <v>1</v>
      </c>
      <c r="BH26" s="40"/>
      <c r="BI26" s="35"/>
      <c r="BJ26" s="35">
        <v>1</v>
      </c>
      <c r="BK26" s="38"/>
      <c r="BL26" s="35"/>
      <c r="BM26" s="35">
        <v>1</v>
      </c>
      <c r="BN26" s="123">
        <v>1</v>
      </c>
      <c r="BO26" s="31"/>
      <c r="BP26" s="25"/>
      <c r="BQ26" s="6"/>
      <c r="BR26" s="144">
        <f t="shared" si="8"/>
      </c>
      <c r="BS26" s="144">
        <f t="shared" si="9"/>
        <v>7.5</v>
      </c>
      <c r="BT26" s="144">
        <f t="shared" si="9"/>
      </c>
      <c r="BU26" s="144"/>
      <c r="BV26" s="145"/>
      <c r="BW26" s="146">
        <f t="shared" si="11"/>
      </c>
      <c r="BX26" s="146">
        <f t="shared" si="12"/>
      </c>
      <c r="BY26" s="147">
        <f t="shared" si="13"/>
        <v>5</v>
      </c>
      <c r="BZ26" s="147">
        <f t="shared" si="14"/>
        <v>5</v>
      </c>
      <c r="CA26" s="146">
        <f t="shared" si="15"/>
      </c>
      <c r="CB26" s="146">
        <f t="shared" si="16"/>
      </c>
      <c r="CC26" s="146">
        <f t="shared" si="17"/>
      </c>
      <c r="CD26" s="148">
        <f t="shared" si="18"/>
      </c>
      <c r="CE26" s="31"/>
    </row>
    <row r="27" spans="2:83" s="143" customFormat="1" ht="12.75">
      <c r="B27" s="94" t="s">
        <v>20</v>
      </c>
      <c r="C27" s="93" t="s">
        <v>371</v>
      </c>
      <c r="D27" s="25">
        <v>1</v>
      </c>
      <c r="E27" s="166">
        <v>2</v>
      </c>
      <c r="F27" s="24">
        <v>0</v>
      </c>
      <c r="G27" s="26" t="s">
        <v>35</v>
      </c>
      <c r="H27" s="24">
        <v>0</v>
      </c>
      <c r="I27" s="41" t="s">
        <v>36</v>
      </c>
      <c r="J27" s="26" t="s">
        <v>35</v>
      </c>
      <c r="K27" s="26" t="s">
        <v>35</v>
      </c>
      <c r="L27" s="28">
        <v>220</v>
      </c>
      <c r="M27" s="28">
        <v>9</v>
      </c>
      <c r="N27" s="28">
        <v>0</v>
      </c>
      <c r="O27" s="28"/>
      <c r="P27" s="29">
        <f t="shared" si="5"/>
        <v>0.04090909090909091</v>
      </c>
      <c r="Q27" s="30"/>
      <c r="R27" s="30"/>
      <c r="S27" s="30"/>
      <c r="T27" s="30"/>
      <c r="U27" s="41" t="s">
        <v>36</v>
      </c>
      <c r="V27" s="47"/>
      <c r="W27" s="47"/>
      <c r="X27" s="48"/>
      <c r="Y27" s="48"/>
      <c r="Z27" s="47"/>
      <c r="AA27" s="47"/>
      <c r="AB27" s="47"/>
      <c r="AC27" s="49"/>
      <c r="AD27" s="31"/>
      <c r="AE27" s="42"/>
      <c r="AF27" s="31"/>
      <c r="AG27" s="42"/>
      <c r="AH27" s="31"/>
      <c r="AI27" s="47"/>
      <c r="AJ27" s="46"/>
      <c r="AK27" s="31"/>
      <c r="AL27" s="47"/>
      <c r="AM27" s="46"/>
      <c r="AN27" s="42"/>
      <c r="AO27" s="31"/>
      <c r="AP27" s="35"/>
      <c r="AQ27" s="42"/>
      <c r="AR27" s="31"/>
      <c r="AS27" s="42"/>
      <c r="AT27" s="42"/>
      <c r="AU27" s="31"/>
      <c r="AV27" s="114"/>
      <c r="AW27" s="50"/>
      <c r="AX27" s="50"/>
      <c r="AY27" s="50"/>
      <c r="AZ27" s="42"/>
      <c r="BA27" s="51"/>
      <c r="BB27" s="51"/>
      <c r="BC27" s="52"/>
      <c r="BD27" s="52"/>
      <c r="BE27" s="42"/>
      <c r="BF27" s="42"/>
      <c r="BG27" s="53"/>
      <c r="BH27" s="53"/>
      <c r="BI27" s="42"/>
      <c r="BJ27" s="42"/>
      <c r="BK27" s="51"/>
      <c r="BL27" s="42"/>
      <c r="BM27" s="42"/>
      <c r="BN27" s="124"/>
      <c r="BO27" s="31"/>
      <c r="BP27" s="25"/>
      <c r="BQ27" s="6"/>
      <c r="BR27" s="144">
        <f t="shared" si="8"/>
      </c>
      <c r="BS27" s="144">
        <f t="shared" si="9"/>
      </c>
      <c r="BT27" s="144">
        <f t="shared" si="9"/>
      </c>
      <c r="BU27" s="144">
        <f t="shared" si="10"/>
      </c>
      <c r="BV27" s="145"/>
      <c r="BW27" s="146">
        <f t="shared" si="11"/>
      </c>
      <c r="BX27" s="146">
        <f t="shared" si="12"/>
      </c>
      <c r="BY27" s="147">
        <f t="shared" si="13"/>
      </c>
      <c r="BZ27" s="147">
        <f t="shared" si="14"/>
      </c>
      <c r="CA27" s="146">
        <f t="shared" si="15"/>
      </c>
      <c r="CB27" s="146">
        <f t="shared" si="16"/>
      </c>
      <c r="CC27" s="146">
        <f t="shared" si="17"/>
      </c>
      <c r="CD27" s="148">
        <f t="shared" si="18"/>
      </c>
      <c r="CE27" s="31"/>
    </row>
    <row r="28" spans="2:83" s="143" customFormat="1" ht="12.75">
      <c r="B28" s="161" t="s">
        <v>140</v>
      </c>
      <c r="C28" s="93" t="s">
        <v>371</v>
      </c>
      <c r="D28" s="25">
        <v>1</v>
      </c>
      <c r="E28" s="25">
        <v>3</v>
      </c>
      <c r="F28" s="24">
        <v>0</v>
      </c>
      <c r="G28" s="26" t="s">
        <v>35</v>
      </c>
      <c r="H28" s="24">
        <v>0</v>
      </c>
      <c r="I28" s="41" t="s">
        <v>36</v>
      </c>
      <c r="J28" s="27" t="s">
        <v>141</v>
      </c>
      <c r="K28" s="26" t="s">
        <v>35</v>
      </c>
      <c r="L28" s="462">
        <v>339</v>
      </c>
      <c r="M28" s="462">
        <v>10</v>
      </c>
      <c r="N28" s="462">
        <v>7</v>
      </c>
      <c r="O28" s="28"/>
      <c r="P28" s="29">
        <f>IF(SUM(M28:N28)=0,"",SUM(M28:N28)/L28)</f>
        <v>0.05014749262536873</v>
      </c>
      <c r="Q28" s="30">
        <v>1</v>
      </c>
      <c r="R28" s="30"/>
      <c r="S28" s="30"/>
      <c r="T28" s="30"/>
      <c r="U28" s="41" t="s">
        <v>36</v>
      </c>
      <c r="V28" s="47"/>
      <c r="W28" s="47"/>
      <c r="X28" s="48"/>
      <c r="Y28" s="48"/>
      <c r="Z28" s="47"/>
      <c r="AA28" s="47"/>
      <c r="AB28" s="47"/>
      <c r="AC28" s="464">
        <v>1</v>
      </c>
      <c r="AD28" s="41" t="s">
        <v>36</v>
      </c>
      <c r="AE28" s="42">
        <v>1</v>
      </c>
      <c r="AF28" s="41" t="s">
        <v>36</v>
      </c>
      <c r="AG28" s="36" t="s">
        <v>130</v>
      </c>
      <c r="AH28" s="41" t="s">
        <v>36</v>
      </c>
      <c r="AI28" s="32">
        <v>0</v>
      </c>
      <c r="AJ28" s="42" t="s">
        <v>36</v>
      </c>
      <c r="AK28" s="41" t="s">
        <v>36</v>
      </c>
      <c r="AL28" s="32">
        <v>0</v>
      </c>
      <c r="AM28" s="42" t="s">
        <v>36</v>
      </c>
      <c r="AN28" s="42" t="s">
        <v>36</v>
      </c>
      <c r="AO28" s="41" t="s">
        <v>36</v>
      </c>
      <c r="AP28" s="37">
        <v>0</v>
      </c>
      <c r="AQ28" s="42" t="s">
        <v>36</v>
      </c>
      <c r="AR28" s="41" t="s">
        <v>36</v>
      </c>
      <c r="AS28" s="37">
        <v>0</v>
      </c>
      <c r="AT28" s="42" t="s">
        <v>36</v>
      </c>
      <c r="AU28" s="41" t="s">
        <v>36</v>
      </c>
      <c r="AV28" s="114">
        <v>1</v>
      </c>
      <c r="AW28" s="50"/>
      <c r="AX28" s="50">
        <v>1</v>
      </c>
      <c r="AY28" s="50">
        <v>1</v>
      </c>
      <c r="AZ28" s="42"/>
      <c r="BA28" s="51">
        <v>1</v>
      </c>
      <c r="BB28" s="51"/>
      <c r="BC28" s="52">
        <v>1</v>
      </c>
      <c r="BD28" s="52"/>
      <c r="BE28" s="42">
        <v>1</v>
      </c>
      <c r="BF28" s="42"/>
      <c r="BG28" s="53">
        <v>1</v>
      </c>
      <c r="BH28" s="53"/>
      <c r="BI28" s="42"/>
      <c r="BJ28" s="42">
        <v>1</v>
      </c>
      <c r="BK28" s="51">
        <v>1</v>
      </c>
      <c r="BL28" s="42"/>
      <c r="BM28" s="42">
        <v>1</v>
      </c>
      <c r="BN28" s="124"/>
      <c r="BO28" s="31"/>
      <c r="BP28" s="25"/>
      <c r="BQ28" s="6"/>
      <c r="BR28" s="144">
        <f t="shared" si="8"/>
        <v>7</v>
      </c>
      <c r="BS28" s="144">
        <f t="shared" si="9"/>
      </c>
      <c r="BT28" s="144">
        <f t="shared" si="9"/>
      </c>
      <c r="BU28" s="144">
        <f t="shared" si="10"/>
      </c>
      <c r="BV28" s="145"/>
      <c r="BW28" s="146">
        <f t="shared" si="11"/>
      </c>
      <c r="BX28" s="146">
        <f t="shared" si="12"/>
      </c>
      <c r="BY28" s="147">
        <f t="shared" si="13"/>
      </c>
      <c r="BZ28" s="147">
        <f t="shared" si="14"/>
      </c>
      <c r="CA28" s="146">
        <f t="shared" si="15"/>
      </c>
      <c r="CB28" s="146">
        <f t="shared" si="16"/>
      </c>
      <c r="CC28" s="146">
        <f t="shared" si="17"/>
      </c>
      <c r="CD28" s="148">
        <f t="shared" si="18"/>
        <v>7</v>
      </c>
      <c r="CE28" s="41" t="s">
        <v>36</v>
      </c>
    </row>
    <row r="29" spans="2:83" s="143" customFormat="1" ht="40.5">
      <c r="B29" s="94" t="s">
        <v>23</v>
      </c>
      <c r="C29" s="93" t="s">
        <v>371</v>
      </c>
      <c r="D29" s="25">
        <v>1</v>
      </c>
      <c r="E29" s="166">
        <v>2</v>
      </c>
      <c r="F29" s="24">
        <v>0</v>
      </c>
      <c r="G29" s="26" t="s">
        <v>35</v>
      </c>
      <c r="H29" s="24">
        <v>0</v>
      </c>
      <c r="I29" s="31"/>
      <c r="J29" s="27" t="s">
        <v>24</v>
      </c>
      <c r="K29" s="27" t="s">
        <v>267</v>
      </c>
      <c r="L29" s="28">
        <v>284</v>
      </c>
      <c r="M29" s="54">
        <v>0.3</v>
      </c>
      <c r="N29" s="28">
        <v>17</v>
      </c>
      <c r="O29" s="28"/>
      <c r="P29" s="29">
        <f t="shared" si="5"/>
        <v>0.06091549295774648</v>
      </c>
      <c r="Q29" s="30"/>
      <c r="R29" s="30">
        <v>0.66</v>
      </c>
      <c r="S29" s="30"/>
      <c r="T29" s="30">
        <v>0.34</v>
      </c>
      <c r="U29" s="31" t="s">
        <v>132</v>
      </c>
      <c r="V29" s="32"/>
      <c r="W29" s="32">
        <v>0.66</v>
      </c>
      <c r="X29" s="33"/>
      <c r="Y29" s="33"/>
      <c r="Z29" s="32"/>
      <c r="AA29" s="32"/>
      <c r="AB29" s="32"/>
      <c r="AC29" s="34">
        <v>0.34</v>
      </c>
      <c r="AD29" s="31" t="s">
        <v>133</v>
      </c>
      <c r="AE29" s="35">
        <v>1</v>
      </c>
      <c r="AF29" s="31" t="s">
        <v>134</v>
      </c>
      <c r="AG29" s="35" t="s">
        <v>135</v>
      </c>
      <c r="AH29" s="31" t="s">
        <v>136</v>
      </c>
      <c r="AI29" s="32">
        <v>1</v>
      </c>
      <c r="AJ29" s="36" t="s">
        <v>137</v>
      </c>
      <c r="AK29" s="31" t="s">
        <v>138</v>
      </c>
      <c r="AL29" s="32">
        <v>0</v>
      </c>
      <c r="AM29" s="42" t="s">
        <v>36</v>
      </c>
      <c r="AN29" s="42" t="s">
        <v>36</v>
      </c>
      <c r="AO29" s="41" t="s">
        <v>36</v>
      </c>
      <c r="AP29" s="37">
        <v>0</v>
      </c>
      <c r="AQ29" s="42" t="s">
        <v>36</v>
      </c>
      <c r="AR29" s="41" t="s">
        <v>36</v>
      </c>
      <c r="AS29" s="37">
        <v>0</v>
      </c>
      <c r="AT29" s="42" t="s">
        <v>36</v>
      </c>
      <c r="AU29" s="41" t="s">
        <v>36</v>
      </c>
      <c r="AV29" s="113"/>
      <c r="AW29" s="37">
        <v>1</v>
      </c>
      <c r="AX29" s="37">
        <v>1</v>
      </c>
      <c r="AY29" s="37"/>
      <c r="AZ29" s="35"/>
      <c r="BA29" s="38"/>
      <c r="BB29" s="38"/>
      <c r="BC29" s="39">
        <v>1</v>
      </c>
      <c r="BD29" s="39">
        <v>1</v>
      </c>
      <c r="BE29" s="35">
        <v>1</v>
      </c>
      <c r="BF29" s="35"/>
      <c r="BG29" s="40">
        <v>1</v>
      </c>
      <c r="BH29" s="40">
        <v>1</v>
      </c>
      <c r="BI29" s="35">
        <v>1</v>
      </c>
      <c r="BJ29" s="35"/>
      <c r="BK29" s="38"/>
      <c r="BL29" s="35"/>
      <c r="BM29" s="35">
        <v>1</v>
      </c>
      <c r="BN29" s="123">
        <v>1</v>
      </c>
      <c r="BO29" s="31" t="s">
        <v>139</v>
      </c>
      <c r="BP29" s="25"/>
      <c r="BQ29" s="6"/>
      <c r="BR29" s="144">
        <f t="shared" si="8"/>
      </c>
      <c r="BS29" s="144">
        <f t="shared" si="9"/>
        <v>11.22</v>
      </c>
      <c r="BT29" s="144">
        <f t="shared" si="9"/>
      </c>
      <c r="BU29" s="144">
        <f t="shared" si="10"/>
        <v>5.78</v>
      </c>
      <c r="BV29" s="145"/>
      <c r="BW29" s="146">
        <f t="shared" si="11"/>
      </c>
      <c r="BX29" s="146">
        <f t="shared" si="12"/>
        <v>11.22</v>
      </c>
      <c r="BY29" s="147">
        <f t="shared" si="13"/>
      </c>
      <c r="BZ29" s="147">
        <f t="shared" si="14"/>
      </c>
      <c r="CA29" s="146">
        <f t="shared" si="15"/>
      </c>
      <c r="CB29" s="146">
        <f t="shared" si="16"/>
      </c>
      <c r="CC29" s="146">
        <f t="shared" si="17"/>
      </c>
      <c r="CD29" s="148">
        <f t="shared" si="18"/>
        <v>5.78</v>
      </c>
      <c r="CE29" s="31" t="s">
        <v>133</v>
      </c>
    </row>
    <row r="30" spans="2:83" s="143" customFormat="1" ht="12.75">
      <c r="B30" s="161" t="s">
        <v>21</v>
      </c>
      <c r="C30" s="93" t="s">
        <v>371</v>
      </c>
      <c r="D30" s="25">
        <v>1</v>
      </c>
      <c r="E30" s="24">
        <v>0</v>
      </c>
      <c r="F30" s="24">
        <v>0</v>
      </c>
      <c r="G30" s="26" t="s">
        <v>35</v>
      </c>
      <c r="H30" s="24">
        <v>0</v>
      </c>
      <c r="I30" s="41"/>
      <c r="J30" s="26" t="s">
        <v>35</v>
      </c>
      <c r="K30" s="26" t="s">
        <v>35</v>
      </c>
      <c r="L30" s="28">
        <v>88</v>
      </c>
      <c r="M30" s="28">
        <v>1</v>
      </c>
      <c r="N30" s="28">
        <v>1</v>
      </c>
      <c r="O30" s="28"/>
      <c r="P30" s="29">
        <f t="shared" si="5"/>
        <v>0.022727272727272728</v>
      </c>
      <c r="Q30" s="30"/>
      <c r="R30" s="30">
        <v>1</v>
      </c>
      <c r="S30" s="30"/>
      <c r="T30" s="30"/>
      <c r="U30" s="41" t="s">
        <v>36</v>
      </c>
      <c r="V30" s="32"/>
      <c r="W30" s="32"/>
      <c r="X30" s="33"/>
      <c r="Y30" s="33"/>
      <c r="Z30" s="32"/>
      <c r="AA30" s="32"/>
      <c r="AB30" s="32"/>
      <c r="AC30" s="34"/>
      <c r="AD30" s="31"/>
      <c r="AE30" s="35"/>
      <c r="AF30" s="31"/>
      <c r="AG30" s="35"/>
      <c r="AH30" s="31"/>
      <c r="AI30" s="32"/>
      <c r="AJ30" s="36"/>
      <c r="AK30" s="31"/>
      <c r="AL30" s="32"/>
      <c r="AM30" s="36"/>
      <c r="AN30" s="35"/>
      <c r="AO30" s="31"/>
      <c r="AP30" s="35"/>
      <c r="AQ30" s="35"/>
      <c r="AR30" s="31"/>
      <c r="AS30" s="35"/>
      <c r="AT30" s="35"/>
      <c r="AU30" s="31"/>
      <c r="AV30" s="113"/>
      <c r="AW30" s="37"/>
      <c r="AX30" s="37"/>
      <c r="AY30" s="37"/>
      <c r="AZ30" s="35"/>
      <c r="BA30" s="38"/>
      <c r="BB30" s="38"/>
      <c r="BC30" s="39"/>
      <c r="BD30" s="39"/>
      <c r="BE30" s="35"/>
      <c r="BF30" s="35"/>
      <c r="BG30" s="40"/>
      <c r="BH30" s="40"/>
      <c r="BI30" s="35"/>
      <c r="BJ30" s="35"/>
      <c r="BK30" s="38"/>
      <c r="BL30" s="35"/>
      <c r="BM30" s="35"/>
      <c r="BN30" s="123"/>
      <c r="BO30" s="31"/>
      <c r="BP30" s="25"/>
      <c r="BQ30" s="6"/>
      <c r="BR30" s="144">
        <f t="shared" si="8"/>
      </c>
      <c r="BS30" s="144">
        <f t="shared" si="9"/>
        <v>1</v>
      </c>
      <c r="BT30" s="144">
        <f t="shared" si="9"/>
      </c>
      <c r="BU30" s="144">
        <f t="shared" si="10"/>
      </c>
      <c r="BV30" s="145"/>
      <c r="BW30" s="146">
        <f t="shared" si="11"/>
      </c>
      <c r="BX30" s="146">
        <f t="shared" si="12"/>
      </c>
      <c r="BY30" s="147">
        <f t="shared" si="13"/>
      </c>
      <c r="BZ30" s="147">
        <f t="shared" si="14"/>
      </c>
      <c r="CA30" s="146">
        <f t="shared" si="15"/>
      </c>
      <c r="CB30" s="146">
        <f t="shared" si="16"/>
      </c>
      <c r="CC30" s="146">
        <f t="shared" si="17"/>
      </c>
      <c r="CD30" s="148">
        <f t="shared" si="18"/>
      </c>
      <c r="CE30" s="31"/>
    </row>
    <row r="31" spans="2:83" s="143" customFormat="1" ht="12.75">
      <c r="B31" s="161" t="s">
        <v>27</v>
      </c>
      <c r="C31" s="93" t="s">
        <v>371</v>
      </c>
      <c r="D31" s="25">
        <v>1</v>
      </c>
      <c r="E31" s="24">
        <v>0</v>
      </c>
      <c r="F31" s="24">
        <v>0</v>
      </c>
      <c r="G31" s="26" t="s">
        <v>35</v>
      </c>
      <c r="H31" s="24">
        <v>0</v>
      </c>
      <c r="I31" s="31"/>
      <c r="J31" s="26" t="s">
        <v>35</v>
      </c>
      <c r="K31" s="26" t="s">
        <v>35</v>
      </c>
      <c r="L31" s="28"/>
      <c r="M31" s="28"/>
      <c r="N31" s="28"/>
      <c r="O31" s="28"/>
      <c r="P31" s="29">
        <f t="shared" si="5"/>
      </c>
      <c r="Q31" s="30"/>
      <c r="R31" s="30"/>
      <c r="S31" s="30"/>
      <c r="T31" s="30"/>
      <c r="U31" s="31"/>
      <c r="V31" s="32"/>
      <c r="W31" s="32"/>
      <c r="X31" s="33"/>
      <c r="Y31" s="33"/>
      <c r="Z31" s="32"/>
      <c r="AA31" s="32"/>
      <c r="AB31" s="32"/>
      <c r="AC31" s="34"/>
      <c r="AD31" s="31"/>
      <c r="AE31" s="35"/>
      <c r="AF31" s="31"/>
      <c r="AG31" s="35"/>
      <c r="AH31" s="31"/>
      <c r="AI31" s="32"/>
      <c r="AJ31" s="36"/>
      <c r="AK31" s="31"/>
      <c r="AL31" s="32"/>
      <c r="AM31" s="36"/>
      <c r="AN31" s="35"/>
      <c r="AO31" s="31"/>
      <c r="AP31" s="35"/>
      <c r="AQ31" s="35"/>
      <c r="AR31" s="31"/>
      <c r="AS31" s="35"/>
      <c r="AT31" s="35"/>
      <c r="AU31" s="31"/>
      <c r="AV31" s="113"/>
      <c r="AW31" s="37"/>
      <c r="AX31" s="37"/>
      <c r="AY31" s="37"/>
      <c r="AZ31" s="35"/>
      <c r="BA31" s="38"/>
      <c r="BB31" s="38"/>
      <c r="BC31" s="39"/>
      <c r="BD31" s="39"/>
      <c r="BE31" s="35"/>
      <c r="BF31" s="35"/>
      <c r="BG31" s="40"/>
      <c r="BH31" s="40"/>
      <c r="BI31" s="35"/>
      <c r="BJ31" s="35"/>
      <c r="BK31" s="38"/>
      <c r="BL31" s="35"/>
      <c r="BM31" s="35"/>
      <c r="BN31" s="123"/>
      <c r="BO31" s="31"/>
      <c r="BP31" s="25"/>
      <c r="BQ31" s="6"/>
      <c r="BR31" s="144">
        <f t="shared" si="8"/>
      </c>
      <c r="BS31" s="144">
        <f t="shared" si="9"/>
      </c>
      <c r="BT31" s="144">
        <f t="shared" si="9"/>
      </c>
      <c r="BU31" s="144">
        <f t="shared" si="10"/>
      </c>
      <c r="BV31" s="145"/>
      <c r="BW31" s="146">
        <f t="shared" si="11"/>
      </c>
      <c r="BX31" s="146">
        <f t="shared" si="12"/>
      </c>
      <c r="BY31" s="147">
        <f t="shared" si="13"/>
      </c>
      <c r="BZ31" s="147">
        <f t="shared" si="14"/>
      </c>
      <c r="CA31" s="146">
        <f t="shared" si="15"/>
      </c>
      <c r="CB31" s="146">
        <f t="shared" si="16"/>
      </c>
      <c r="CC31" s="146">
        <f t="shared" si="17"/>
      </c>
      <c r="CD31" s="148">
        <f t="shared" si="18"/>
      </c>
      <c r="CE31" s="31"/>
    </row>
    <row r="32" spans="2:83" s="143" customFormat="1" ht="20.25">
      <c r="B32" s="94" t="s">
        <v>128</v>
      </c>
      <c r="C32" s="93" t="s">
        <v>371</v>
      </c>
      <c r="D32" s="25">
        <v>1</v>
      </c>
      <c r="E32" s="25">
        <v>1</v>
      </c>
      <c r="F32" s="24">
        <v>0</v>
      </c>
      <c r="G32" s="26" t="s">
        <v>35</v>
      </c>
      <c r="H32" s="24">
        <v>0</v>
      </c>
      <c r="I32" s="41" t="s">
        <v>36</v>
      </c>
      <c r="J32" s="27" t="s">
        <v>129</v>
      </c>
      <c r="K32" s="26"/>
      <c r="L32" s="126"/>
      <c r="M32" s="126"/>
      <c r="N32" s="126"/>
      <c r="O32" s="126"/>
      <c r="P32" s="127">
        <f>IF(SUM(M32:N32)=0,"",SUM(M32:N32)/L32)</f>
      </c>
      <c r="Q32" s="128"/>
      <c r="R32" s="128"/>
      <c r="S32" s="128"/>
      <c r="T32" s="128"/>
      <c r="U32" s="129"/>
      <c r="V32" s="128"/>
      <c r="W32" s="128"/>
      <c r="X32" s="128"/>
      <c r="Y32" s="128"/>
      <c r="Z32" s="128"/>
      <c r="AA32" s="128"/>
      <c r="AB32" s="128"/>
      <c r="AC32" s="128"/>
      <c r="AD32" s="129"/>
      <c r="AE32" s="130"/>
      <c r="AF32" s="129"/>
      <c r="AG32" s="130"/>
      <c r="AH32" s="129"/>
      <c r="AI32" s="128"/>
      <c r="AJ32" s="131"/>
      <c r="AK32" s="129"/>
      <c r="AL32" s="128"/>
      <c r="AM32" s="131"/>
      <c r="AN32" s="130"/>
      <c r="AO32" s="129"/>
      <c r="AP32" s="135"/>
      <c r="AQ32" s="130"/>
      <c r="AR32" s="129"/>
      <c r="AS32" s="135"/>
      <c r="AT32" s="130"/>
      <c r="AU32" s="129"/>
      <c r="AV32" s="132"/>
      <c r="AW32" s="130"/>
      <c r="AX32" s="130"/>
      <c r="AY32" s="130"/>
      <c r="AZ32" s="130"/>
      <c r="BA32" s="130"/>
      <c r="BB32" s="130"/>
      <c r="BC32" s="130"/>
      <c r="BD32" s="130"/>
      <c r="BE32" s="130"/>
      <c r="BF32" s="130"/>
      <c r="BG32" s="130"/>
      <c r="BH32" s="130"/>
      <c r="BI32" s="130"/>
      <c r="BJ32" s="130"/>
      <c r="BK32" s="130"/>
      <c r="BL32" s="130"/>
      <c r="BM32" s="130"/>
      <c r="BN32" s="133"/>
      <c r="BO32" s="129"/>
      <c r="BP32" s="25"/>
      <c r="BQ32" s="6"/>
      <c r="BR32" s="144">
        <f t="shared" si="8"/>
      </c>
      <c r="BS32" s="144">
        <f t="shared" si="9"/>
      </c>
      <c r="BT32" s="144">
        <f t="shared" si="9"/>
      </c>
      <c r="BU32" s="144">
        <f t="shared" si="10"/>
      </c>
      <c r="BV32" s="145"/>
      <c r="BW32" s="146">
        <f t="shared" si="11"/>
      </c>
      <c r="BX32" s="146">
        <f t="shared" si="12"/>
      </c>
      <c r="BY32" s="147">
        <f t="shared" si="13"/>
      </c>
      <c r="BZ32" s="147">
        <f t="shared" si="14"/>
      </c>
      <c r="CA32" s="146">
        <f t="shared" si="15"/>
      </c>
      <c r="CB32" s="146">
        <f t="shared" si="16"/>
      </c>
      <c r="CC32" s="146">
        <f t="shared" si="17"/>
      </c>
      <c r="CD32" s="148">
        <f t="shared" si="18"/>
      </c>
      <c r="CE32" s="129"/>
    </row>
    <row r="33" spans="2:83" s="143" customFormat="1" ht="12.75">
      <c r="B33" s="94" t="s">
        <v>113</v>
      </c>
      <c r="C33" s="93" t="s">
        <v>371</v>
      </c>
      <c r="D33" s="25">
        <v>1</v>
      </c>
      <c r="E33" s="25">
        <v>2</v>
      </c>
      <c r="F33" s="24">
        <v>0</v>
      </c>
      <c r="G33" s="26" t="s">
        <v>35</v>
      </c>
      <c r="H33" s="24">
        <v>0</v>
      </c>
      <c r="I33" s="31"/>
      <c r="J33" s="27" t="s">
        <v>115</v>
      </c>
      <c r="K33" s="27" t="s">
        <v>114</v>
      </c>
      <c r="L33" s="28">
        <v>130</v>
      </c>
      <c r="M33" s="28">
        <v>2</v>
      </c>
      <c r="N33" s="28">
        <v>1</v>
      </c>
      <c r="O33" s="28"/>
      <c r="P33" s="29">
        <f t="shared" si="5"/>
        <v>0.023076923076923078</v>
      </c>
      <c r="Q33" s="30"/>
      <c r="R33" s="30"/>
      <c r="S33" s="30"/>
      <c r="T33" s="30"/>
      <c r="U33" s="41" t="s">
        <v>36</v>
      </c>
      <c r="V33" s="32"/>
      <c r="W33" s="32"/>
      <c r="X33" s="33"/>
      <c r="Y33" s="33"/>
      <c r="Z33" s="32"/>
      <c r="AA33" s="32"/>
      <c r="AB33" s="32"/>
      <c r="AC33" s="34"/>
      <c r="AD33" s="41" t="s">
        <v>36</v>
      </c>
      <c r="AE33" s="35">
        <v>1</v>
      </c>
      <c r="AF33" s="41" t="s">
        <v>36</v>
      </c>
      <c r="AG33" s="101" t="s">
        <v>36</v>
      </c>
      <c r="AH33" s="41" t="s">
        <v>36</v>
      </c>
      <c r="AI33" s="32">
        <v>1</v>
      </c>
      <c r="AJ33" s="42" t="s">
        <v>36</v>
      </c>
      <c r="AK33" s="41" t="s">
        <v>36</v>
      </c>
      <c r="AL33" s="32">
        <v>0.25</v>
      </c>
      <c r="AM33" s="42" t="s">
        <v>36</v>
      </c>
      <c r="AN33" s="42" t="s">
        <v>36</v>
      </c>
      <c r="AO33" s="41" t="s">
        <v>36</v>
      </c>
      <c r="AP33" s="37">
        <v>0</v>
      </c>
      <c r="AQ33" s="42" t="s">
        <v>36</v>
      </c>
      <c r="AR33" s="41" t="s">
        <v>36</v>
      </c>
      <c r="AS33" s="37">
        <v>0</v>
      </c>
      <c r="AT33" s="42" t="s">
        <v>36</v>
      </c>
      <c r="AU33" s="41" t="s">
        <v>36</v>
      </c>
      <c r="AV33" s="113">
        <v>1</v>
      </c>
      <c r="AW33" s="37"/>
      <c r="AX33" s="37"/>
      <c r="AY33" s="37">
        <v>1</v>
      </c>
      <c r="AZ33" s="35">
        <v>1</v>
      </c>
      <c r="BA33" s="38">
        <v>1</v>
      </c>
      <c r="BB33" s="38"/>
      <c r="BC33" s="39"/>
      <c r="BD33" s="39"/>
      <c r="BE33" s="35"/>
      <c r="BF33" s="35">
        <v>1</v>
      </c>
      <c r="BG33" s="40">
        <v>1</v>
      </c>
      <c r="BH33" s="40">
        <v>1</v>
      </c>
      <c r="BI33" s="35"/>
      <c r="BJ33" s="35">
        <v>1</v>
      </c>
      <c r="BK33" s="38"/>
      <c r="BL33" s="35"/>
      <c r="BM33" s="35">
        <v>1</v>
      </c>
      <c r="BN33" s="123">
        <v>1</v>
      </c>
      <c r="BO33" s="41" t="s">
        <v>36</v>
      </c>
      <c r="BP33" s="25"/>
      <c r="BQ33" s="6"/>
      <c r="BR33" s="144">
        <f t="shared" si="8"/>
      </c>
      <c r="BS33" s="144">
        <f t="shared" si="9"/>
      </c>
      <c r="BT33" s="144">
        <f t="shared" si="9"/>
      </c>
      <c r="BU33" s="144">
        <f t="shared" si="10"/>
      </c>
      <c r="BV33" s="145"/>
      <c r="BW33" s="146">
        <f t="shared" si="11"/>
      </c>
      <c r="BX33" s="146">
        <f t="shared" si="12"/>
      </c>
      <c r="BY33" s="147">
        <f t="shared" si="13"/>
      </c>
      <c r="BZ33" s="147">
        <f t="shared" si="14"/>
      </c>
      <c r="CA33" s="146">
        <f t="shared" si="15"/>
      </c>
      <c r="CB33" s="146">
        <f t="shared" si="16"/>
      </c>
      <c r="CC33" s="146">
        <f t="shared" si="17"/>
      </c>
      <c r="CD33" s="148">
        <f t="shared" si="18"/>
      </c>
      <c r="CE33" s="41" t="s">
        <v>36</v>
      </c>
    </row>
    <row r="34" spans="2:83" s="143" customFormat="1" ht="12.75">
      <c r="B34" s="94" t="s">
        <v>217</v>
      </c>
      <c r="C34" s="93" t="s">
        <v>371</v>
      </c>
      <c r="D34" s="24">
        <v>0</v>
      </c>
      <c r="E34" s="166">
        <v>2</v>
      </c>
      <c r="F34" s="24"/>
      <c r="G34" s="47" t="s">
        <v>269</v>
      </c>
      <c r="H34" s="24"/>
      <c r="I34" s="31"/>
      <c r="J34" s="27"/>
      <c r="K34" s="168" t="s">
        <v>268</v>
      </c>
      <c r="L34" s="28">
        <v>1937</v>
      </c>
      <c r="M34" s="28">
        <v>27.5</v>
      </c>
      <c r="N34" s="28">
        <v>0.1</v>
      </c>
      <c r="O34" s="28"/>
      <c r="P34" s="29">
        <f t="shared" si="5"/>
        <v>0.014248838409912236</v>
      </c>
      <c r="Q34" s="30"/>
      <c r="R34" s="30"/>
      <c r="S34" s="30"/>
      <c r="T34" s="30"/>
      <c r="U34" s="41"/>
      <c r="V34" s="32"/>
      <c r="W34" s="32"/>
      <c r="X34" s="33"/>
      <c r="Y34" s="33"/>
      <c r="Z34" s="32"/>
      <c r="AA34" s="32"/>
      <c r="AB34" s="32"/>
      <c r="AC34" s="34"/>
      <c r="AD34" s="41"/>
      <c r="AE34" s="35"/>
      <c r="AF34" s="41"/>
      <c r="AG34" s="101"/>
      <c r="AH34" s="41"/>
      <c r="AI34" s="32"/>
      <c r="AJ34" s="42"/>
      <c r="AK34" s="41"/>
      <c r="AL34" s="32"/>
      <c r="AM34" s="42"/>
      <c r="AN34" s="42"/>
      <c r="AO34" s="41"/>
      <c r="AP34" s="37"/>
      <c r="AQ34" s="42"/>
      <c r="AR34" s="41"/>
      <c r="AS34" s="37"/>
      <c r="AT34" s="42"/>
      <c r="AU34" s="41"/>
      <c r="AV34" s="113">
        <v>1</v>
      </c>
      <c r="AW34" s="37">
        <v>1</v>
      </c>
      <c r="AX34" s="37"/>
      <c r="AY34" s="37"/>
      <c r="AZ34" s="35">
        <v>1</v>
      </c>
      <c r="BA34" s="38"/>
      <c r="BB34" s="38"/>
      <c r="BC34" s="39"/>
      <c r="BD34" s="39"/>
      <c r="BE34" s="143">
        <v>1</v>
      </c>
      <c r="BF34" s="35"/>
      <c r="BG34" s="40">
        <v>1</v>
      </c>
      <c r="BH34" s="40">
        <v>1</v>
      </c>
      <c r="BI34" s="35">
        <v>1</v>
      </c>
      <c r="BJ34" s="35">
        <v>1</v>
      </c>
      <c r="BK34" s="38"/>
      <c r="BL34" s="35"/>
      <c r="BM34" s="35"/>
      <c r="BN34" s="123">
        <v>1</v>
      </c>
      <c r="BO34" s="41"/>
      <c r="BP34" s="25"/>
      <c r="BQ34" s="6"/>
      <c r="BR34" s="144"/>
      <c r="BS34" s="144"/>
      <c r="BT34" s="144"/>
      <c r="BU34" s="144"/>
      <c r="BV34" s="145"/>
      <c r="BW34" s="146"/>
      <c r="BX34" s="146"/>
      <c r="BY34" s="147"/>
      <c r="BZ34" s="147"/>
      <c r="CA34" s="146"/>
      <c r="CB34" s="146"/>
      <c r="CC34" s="146"/>
      <c r="CD34" s="148"/>
      <c r="CE34" s="41"/>
    </row>
    <row r="35" spans="2:83" s="143" customFormat="1" ht="12.75">
      <c r="B35" s="94" t="s">
        <v>26</v>
      </c>
      <c r="C35" s="93" t="s">
        <v>371</v>
      </c>
      <c r="D35" s="25">
        <v>1</v>
      </c>
      <c r="E35" s="24">
        <v>0</v>
      </c>
      <c r="F35" s="24">
        <v>0</v>
      </c>
      <c r="G35" s="26" t="s">
        <v>35</v>
      </c>
      <c r="H35" s="24">
        <v>0</v>
      </c>
      <c r="I35" s="31"/>
      <c r="J35" s="26" t="s">
        <v>35</v>
      </c>
      <c r="K35" s="26" t="s">
        <v>35</v>
      </c>
      <c r="L35" s="28">
        <v>9</v>
      </c>
      <c r="M35" s="54">
        <v>0.2</v>
      </c>
      <c r="N35" s="28">
        <v>0.1</v>
      </c>
      <c r="O35" s="28"/>
      <c r="P35" s="29">
        <f t="shared" si="5"/>
        <v>0.03333333333333334</v>
      </c>
      <c r="Q35" s="30"/>
      <c r="R35" s="30">
        <v>1</v>
      </c>
      <c r="S35" s="30"/>
      <c r="T35" s="30"/>
      <c r="U35" s="31"/>
      <c r="V35" s="32"/>
      <c r="W35" s="32"/>
      <c r="X35" s="33"/>
      <c r="Y35" s="33"/>
      <c r="Z35" s="32"/>
      <c r="AA35" s="32"/>
      <c r="AB35" s="32"/>
      <c r="AC35" s="34"/>
      <c r="AD35" s="31"/>
      <c r="AE35" s="35"/>
      <c r="AF35" s="31"/>
      <c r="AG35" s="35"/>
      <c r="AH35" s="31"/>
      <c r="AI35" s="32"/>
      <c r="AJ35" s="36"/>
      <c r="AK35" s="31"/>
      <c r="AL35" s="32"/>
      <c r="AM35" s="36"/>
      <c r="AN35" s="35"/>
      <c r="AO35" s="31"/>
      <c r="AP35" s="35"/>
      <c r="AQ35" s="35"/>
      <c r="AR35" s="31"/>
      <c r="AS35" s="35"/>
      <c r="AT35" s="35"/>
      <c r="AU35" s="31"/>
      <c r="AV35" s="113"/>
      <c r="AW35" s="37"/>
      <c r="AX35" s="37"/>
      <c r="AY35" s="37"/>
      <c r="AZ35" s="35"/>
      <c r="BA35" s="38"/>
      <c r="BB35" s="38"/>
      <c r="BC35" s="39"/>
      <c r="BD35" s="39"/>
      <c r="BE35" s="35"/>
      <c r="BF35" s="35"/>
      <c r="BG35" s="40"/>
      <c r="BH35" s="40"/>
      <c r="BI35" s="35"/>
      <c r="BJ35" s="35"/>
      <c r="BK35" s="38"/>
      <c r="BL35" s="35"/>
      <c r="BM35" s="35"/>
      <c r="BN35" s="123"/>
      <c r="BO35" s="31"/>
      <c r="BP35" s="25"/>
      <c r="BQ35" s="6"/>
      <c r="BR35" s="144">
        <f t="shared" si="8"/>
      </c>
      <c r="BS35" s="144">
        <f t="shared" si="9"/>
        <v>0.1</v>
      </c>
      <c r="BT35" s="144">
        <f t="shared" si="9"/>
      </c>
      <c r="BU35" s="144">
        <f t="shared" si="10"/>
      </c>
      <c r="BV35" s="145"/>
      <c r="BW35" s="146">
        <f t="shared" si="11"/>
      </c>
      <c r="BX35" s="146">
        <f t="shared" si="12"/>
      </c>
      <c r="BY35" s="147">
        <f t="shared" si="13"/>
      </c>
      <c r="BZ35" s="147">
        <f t="shared" si="14"/>
      </c>
      <c r="CA35" s="146">
        <f t="shared" si="15"/>
      </c>
      <c r="CB35" s="146">
        <f t="shared" si="16"/>
      </c>
      <c r="CC35" s="146">
        <f t="shared" si="17"/>
      </c>
      <c r="CD35" s="148">
        <f t="shared" si="18"/>
      </c>
      <c r="CE35" s="31"/>
    </row>
    <row r="36" spans="2:83" s="143" customFormat="1" ht="82.5" customHeight="1">
      <c r="B36" s="161" t="s">
        <v>149</v>
      </c>
      <c r="C36" s="93" t="s">
        <v>371</v>
      </c>
      <c r="D36" s="25">
        <v>1</v>
      </c>
      <c r="E36" s="24">
        <v>0</v>
      </c>
      <c r="F36" s="24">
        <v>0</v>
      </c>
      <c r="G36" s="26" t="s">
        <v>35</v>
      </c>
      <c r="H36" s="24">
        <v>0</v>
      </c>
      <c r="I36" s="31" t="s">
        <v>175</v>
      </c>
      <c r="J36" s="27" t="s">
        <v>150</v>
      </c>
      <c r="K36" s="26" t="s">
        <v>35</v>
      </c>
      <c r="L36" s="28">
        <v>150</v>
      </c>
      <c r="M36" s="54">
        <v>2.5</v>
      </c>
      <c r="N36" s="28">
        <v>0.1</v>
      </c>
      <c r="O36" s="28"/>
      <c r="P36" s="29">
        <f>IF(SUM(M36:N36)=0,"",SUM(M36:N36)/L36)</f>
        <v>0.017333333333333333</v>
      </c>
      <c r="Q36" s="30"/>
      <c r="R36" s="30"/>
      <c r="S36" s="30"/>
      <c r="T36" s="30"/>
      <c r="U36" s="31"/>
      <c r="V36" s="32"/>
      <c r="W36" s="32"/>
      <c r="X36" s="33"/>
      <c r="Y36" s="33"/>
      <c r="Z36" s="32"/>
      <c r="AA36" s="32"/>
      <c r="AB36" s="32"/>
      <c r="AC36" s="34"/>
      <c r="AD36" s="31"/>
      <c r="AE36" s="35"/>
      <c r="AF36" s="31"/>
      <c r="AG36" s="35"/>
      <c r="AH36" s="31"/>
      <c r="AI36" s="32"/>
      <c r="AJ36" s="36"/>
      <c r="AK36" s="31"/>
      <c r="AL36" s="32"/>
      <c r="AM36" s="36"/>
      <c r="AN36" s="35"/>
      <c r="AO36" s="31"/>
      <c r="AP36" s="35"/>
      <c r="AQ36" s="35"/>
      <c r="AR36" s="31"/>
      <c r="AS36" s="35"/>
      <c r="AT36" s="35"/>
      <c r="AU36" s="31"/>
      <c r="AV36" s="113"/>
      <c r="AW36" s="37"/>
      <c r="AX36" s="37"/>
      <c r="AY36" s="37"/>
      <c r="AZ36" s="35"/>
      <c r="BA36" s="38"/>
      <c r="BB36" s="38"/>
      <c r="BC36" s="39"/>
      <c r="BD36" s="39"/>
      <c r="BE36" s="35"/>
      <c r="BF36" s="35"/>
      <c r="BG36" s="40"/>
      <c r="BH36" s="35">
        <v>1</v>
      </c>
      <c r="BI36" s="35"/>
      <c r="BJ36" s="35"/>
      <c r="BK36" s="38"/>
      <c r="BL36" s="35"/>
      <c r="BM36" s="35"/>
      <c r="BN36" s="123"/>
      <c r="BO36" s="31"/>
      <c r="BP36" s="25"/>
      <c r="BQ36" s="6"/>
      <c r="BR36" s="144">
        <f t="shared" si="8"/>
      </c>
      <c r="BS36" s="144">
        <f t="shared" si="9"/>
      </c>
      <c r="BT36" s="144">
        <f t="shared" si="9"/>
      </c>
      <c r="BU36" s="144">
        <f t="shared" si="10"/>
      </c>
      <c r="BV36" s="145"/>
      <c r="BW36" s="146">
        <f t="shared" si="11"/>
      </c>
      <c r="BX36" s="146">
        <f t="shared" si="12"/>
      </c>
      <c r="BY36" s="147">
        <f t="shared" si="13"/>
      </c>
      <c r="BZ36" s="147">
        <f t="shared" si="14"/>
      </c>
      <c r="CA36" s="146">
        <f t="shared" si="15"/>
      </c>
      <c r="CB36" s="146">
        <f t="shared" si="16"/>
      </c>
      <c r="CC36" s="146">
        <f t="shared" si="17"/>
      </c>
      <c r="CD36" s="148">
        <f t="shared" si="18"/>
      </c>
      <c r="CE36" s="31"/>
    </row>
    <row r="37" spans="2:83" s="143" customFormat="1" ht="39.75" customHeight="1">
      <c r="B37" s="466" t="s">
        <v>257</v>
      </c>
      <c r="C37" s="246" t="s">
        <v>372</v>
      </c>
      <c r="D37" s="25">
        <v>1</v>
      </c>
      <c r="E37" s="139">
        <v>4</v>
      </c>
      <c r="F37" s="43">
        <v>1</v>
      </c>
      <c r="G37" s="156" t="s">
        <v>29</v>
      </c>
      <c r="H37" s="43">
        <v>30</v>
      </c>
      <c r="I37" s="31"/>
      <c r="J37" s="26" t="s">
        <v>35</v>
      </c>
      <c r="K37" s="27" t="s">
        <v>265</v>
      </c>
      <c r="L37" s="462">
        <v>8000</v>
      </c>
      <c r="M37" s="462">
        <v>315</v>
      </c>
      <c r="N37" s="462">
        <v>250</v>
      </c>
      <c r="O37" s="28"/>
      <c r="P37" s="29">
        <f t="shared" si="5"/>
        <v>0.070625</v>
      </c>
      <c r="Q37" s="30">
        <v>0.1</v>
      </c>
      <c r="R37" s="30">
        <v>0.85</v>
      </c>
      <c r="S37" s="30"/>
      <c r="T37" s="30">
        <v>0.05</v>
      </c>
      <c r="U37" s="31" t="s">
        <v>6</v>
      </c>
      <c r="V37" s="464">
        <v>0.3</v>
      </c>
      <c r="W37" s="32"/>
      <c r="X37" s="464">
        <v>0.25</v>
      </c>
      <c r="Y37" s="464">
        <v>0.15</v>
      </c>
      <c r="Z37" s="464">
        <v>0.15</v>
      </c>
      <c r="AA37" s="32"/>
      <c r="AB37" s="32"/>
      <c r="AC37" s="464">
        <v>0.15</v>
      </c>
      <c r="AD37" s="31"/>
      <c r="AE37" s="35">
        <v>1</v>
      </c>
      <c r="AF37" s="31"/>
      <c r="AG37" s="35"/>
      <c r="AH37" s="31"/>
      <c r="AI37" s="32"/>
      <c r="AJ37" s="36"/>
      <c r="AK37" s="31"/>
      <c r="AL37" s="32"/>
      <c r="AM37" s="36"/>
      <c r="AN37" s="35"/>
      <c r="AO37" s="31"/>
      <c r="AP37" s="15"/>
      <c r="AQ37" s="35"/>
      <c r="AR37" s="31"/>
      <c r="AS37" s="35"/>
      <c r="AT37" s="35"/>
      <c r="AU37" s="31"/>
      <c r="AV37" s="113"/>
      <c r="AW37" s="37"/>
      <c r="AX37" s="37"/>
      <c r="AY37" s="37"/>
      <c r="AZ37" s="35"/>
      <c r="BA37" s="38"/>
      <c r="BB37" s="38"/>
      <c r="BC37" s="39"/>
      <c r="BD37" s="39"/>
      <c r="BE37" s="35"/>
      <c r="BF37" s="35"/>
      <c r="BG37" s="40"/>
      <c r="BH37" s="40"/>
      <c r="BI37" s="35"/>
      <c r="BJ37" s="35"/>
      <c r="BK37" s="38"/>
      <c r="BL37" s="35"/>
      <c r="BM37" s="35"/>
      <c r="BN37" s="123"/>
      <c r="BO37" s="31"/>
      <c r="BP37" s="25"/>
      <c r="BQ37" s="6"/>
      <c r="BR37" s="144">
        <f t="shared" si="8"/>
        <v>25</v>
      </c>
      <c r="BS37" s="144">
        <f t="shared" si="9"/>
        <v>212.5</v>
      </c>
      <c r="BT37" s="144">
        <f t="shared" si="9"/>
      </c>
      <c r="BU37" s="144">
        <f t="shared" si="10"/>
        <v>12.5</v>
      </c>
      <c r="BV37" s="145"/>
      <c r="BW37" s="146">
        <f t="shared" si="11"/>
        <v>75</v>
      </c>
      <c r="BX37" s="146">
        <f t="shared" si="12"/>
      </c>
      <c r="BY37" s="147">
        <f t="shared" si="13"/>
        <v>62.5</v>
      </c>
      <c r="BZ37" s="147">
        <f t="shared" si="14"/>
        <v>37.5</v>
      </c>
      <c r="CA37" s="146">
        <f t="shared" si="15"/>
        <v>37.5</v>
      </c>
      <c r="CB37" s="146">
        <f t="shared" si="16"/>
      </c>
      <c r="CC37" s="146">
        <f t="shared" si="17"/>
      </c>
      <c r="CD37" s="148">
        <f t="shared" si="18"/>
        <v>37.5</v>
      </c>
      <c r="CE37" s="31"/>
    </row>
    <row r="38" spans="2:83" s="143" customFormat="1" ht="12.75">
      <c r="B38" s="95" t="s">
        <v>256</v>
      </c>
      <c r="C38" s="246" t="s">
        <v>372</v>
      </c>
      <c r="D38" s="25">
        <v>1</v>
      </c>
      <c r="E38" s="25">
        <v>8</v>
      </c>
      <c r="F38" s="24">
        <v>0</v>
      </c>
      <c r="G38" s="26" t="s">
        <v>35</v>
      </c>
      <c r="H38" s="24">
        <v>0</v>
      </c>
      <c r="I38" s="41"/>
      <c r="J38" s="27"/>
      <c r="K38" s="27" t="s">
        <v>30</v>
      </c>
      <c r="L38" s="28"/>
      <c r="M38" s="28"/>
      <c r="N38" s="28"/>
      <c r="O38" s="28"/>
      <c r="P38" s="29">
        <f t="shared" si="5"/>
      </c>
      <c r="Q38" s="30">
        <v>0.1</v>
      </c>
      <c r="R38" s="30">
        <v>0.85</v>
      </c>
      <c r="S38" s="30"/>
      <c r="T38" s="30">
        <v>0.05</v>
      </c>
      <c r="U38" s="41" t="s">
        <v>36</v>
      </c>
      <c r="V38" s="32"/>
      <c r="W38" s="32"/>
      <c r="X38" s="33"/>
      <c r="Y38" s="33"/>
      <c r="Z38" s="32"/>
      <c r="AA38" s="32"/>
      <c r="AB38" s="32"/>
      <c r="AC38" s="34"/>
      <c r="AD38" s="31"/>
      <c r="AE38" s="35"/>
      <c r="AF38" s="31"/>
      <c r="AG38" s="35"/>
      <c r="AH38" s="31"/>
      <c r="AI38" s="32"/>
      <c r="AJ38" s="36"/>
      <c r="AK38" s="31"/>
      <c r="AL38" s="32"/>
      <c r="AM38" s="36"/>
      <c r="AN38" s="35"/>
      <c r="AO38" s="31"/>
      <c r="AP38" s="35"/>
      <c r="AQ38" s="35"/>
      <c r="AR38" s="31"/>
      <c r="AS38" s="35"/>
      <c r="AT38" s="35"/>
      <c r="AU38" s="31"/>
      <c r="AV38" s="113"/>
      <c r="AW38" s="37"/>
      <c r="AX38" s="37"/>
      <c r="AY38" s="37"/>
      <c r="AZ38" s="35"/>
      <c r="BA38" s="38"/>
      <c r="BB38" s="38"/>
      <c r="BC38" s="39"/>
      <c r="BD38" s="39"/>
      <c r="BE38" s="35"/>
      <c r="BF38" s="35"/>
      <c r="BG38" s="40"/>
      <c r="BH38" s="40"/>
      <c r="BI38" s="35"/>
      <c r="BJ38" s="35"/>
      <c r="BK38" s="38"/>
      <c r="BL38" s="35"/>
      <c r="BM38" s="35"/>
      <c r="BN38" s="123"/>
      <c r="BO38" s="31"/>
      <c r="BP38" s="25"/>
      <c r="BQ38" s="6"/>
      <c r="BR38" s="144">
        <f t="shared" si="8"/>
        <v>0</v>
      </c>
      <c r="BS38" s="144">
        <f t="shared" si="9"/>
        <v>0</v>
      </c>
      <c r="BT38" s="144">
        <f t="shared" si="9"/>
      </c>
      <c r="BU38" s="144">
        <f t="shared" si="10"/>
        <v>0</v>
      </c>
      <c r="BV38" s="145"/>
      <c r="BW38" s="146">
        <f t="shared" si="11"/>
      </c>
      <c r="BX38" s="146">
        <f t="shared" si="12"/>
      </c>
      <c r="BY38" s="147">
        <f t="shared" si="13"/>
      </c>
      <c r="BZ38" s="147">
        <f t="shared" si="14"/>
      </c>
      <c r="CA38" s="146">
        <f t="shared" si="15"/>
      </c>
      <c r="CB38" s="146">
        <f t="shared" si="16"/>
      </c>
      <c r="CC38" s="146">
        <f t="shared" si="17"/>
      </c>
      <c r="CD38" s="148">
        <f t="shared" si="18"/>
      </c>
      <c r="CE38" s="31"/>
    </row>
    <row r="39" spans="2:83" s="143" customFormat="1" ht="26.25">
      <c r="B39" s="95" t="s">
        <v>262</v>
      </c>
      <c r="C39" s="246" t="s">
        <v>372</v>
      </c>
      <c r="D39" s="24">
        <v>0</v>
      </c>
      <c r="E39" s="25">
        <v>2</v>
      </c>
      <c r="F39" s="24">
        <v>0</v>
      </c>
      <c r="G39" s="26" t="s">
        <v>35</v>
      </c>
      <c r="H39" s="24">
        <v>0</v>
      </c>
      <c r="I39" s="31"/>
      <c r="J39" s="26" t="s">
        <v>35</v>
      </c>
      <c r="K39" s="27" t="s">
        <v>363</v>
      </c>
      <c r="L39" s="126"/>
      <c r="M39" s="126"/>
      <c r="N39" s="126"/>
      <c r="O39" s="126"/>
      <c r="P39" s="127">
        <f t="shared" si="5"/>
      </c>
      <c r="Q39" s="128"/>
      <c r="R39" s="128"/>
      <c r="S39" s="128"/>
      <c r="T39" s="128"/>
      <c r="U39" s="129"/>
      <c r="V39" s="128"/>
      <c r="W39" s="128"/>
      <c r="X39" s="128"/>
      <c r="Y39" s="128"/>
      <c r="Z39" s="128"/>
      <c r="AA39" s="128"/>
      <c r="AB39" s="128"/>
      <c r="AC39" s="128"/>
      <c r="AD39" s="129"/>
      <c r="AE39" s="130"/>
      <c r="AF39" s="129"/>
      <c r="AG39" s="130"/>
      <c r="AH39" s="129"/>
      <c r="AI39" s="128"/>
      <c r="AJ39" s="131"/>
      <c r="AK39" s="129"/>
      <c r="AL39" s="128"/>
      <c r="AM39" s="131"/>
      <c r="AN39" s="130"/>
      <c r="AO39" s="129"/>
      <c r="AP39" s="135"/>
      <c r="AQ39" s="130"/>
      <c r="AR39" s="129"/>
      <c r="AS39" s="135"/>
      <c r="AT39" s="130"/>
      <c r="AU39" s="129"/>
      <c r="AV39" s="132"/>
      <c r="AW39" s="130"/>
      <c r="AX39" s="130"/>
      <c r="AY39" s="130"/>
      <c r="AZ39" s="130"/>
      <c r="BA39" s="130"/>
      <c r="BB39" s="130"/>
      <c r="BC39" s="130"/>
      <c r="BD39" s="130"/>
      <c r="BE39" s="130"/>
      <c r="BF39" s="130"/>
      <c r="BG39" s="130"/>
      <c r="BH39" s="130"/>
      <c r="BI39" s="130"/>
      <c r="BJ39" s="130"/>
      <c r="BK39" s="130"/>
      <c r="BL39" s="130"/>
      <c r="BM39" s="130"/>
      <c r="BN39" s="133"/>
      <c r="BO39" s="129"/>
      <c r="BP39" s="25"/>
      <c r="BQ39" s="6"/>
      <c r="BR39" s="144">
        <f t="shared" si="8"/>
      </c>
      <c r="BS39" s="144">
        <f t="shared" si="9"/>
      </c>
      <c r="BT39" s="144">
        <f t="shared" si="9"/>
      </c>
      <c r="BU39" s="144">
        <f t="shared" si="10"/>
      </c>
      <c r="BV39" s="145"/>
      <c r="BW39" s="146">
        <f t="shared" si="11"/>
      </c>
      <c r="BX39" s="146">
        <f t="shared" si="12"/>
      </c>
      <c r="BY39" s="147">
        <f t="shared" si="13"/>
      </c>
      <c r="BZ39" s="147">
        <f t="shared" si="14"/>
      </c>
      <c r="CA39" s="146">
        <f t="shared" si="15"/>
      </c>
      <c r="CB39" s="146">
        <f t="shared" si="16"/>
      </c>
      <c r="CC39" s="146">
        <f t="shared" si="17"/>
      </c>
      <c r="CD39" s="148">
        <f t="shared" si="18"/>
      </c>
      <c r="CE39" s="129"/>
    </row>
    <row r="40" spans="2:83" s="143" customFormat="1" ht="12.75">
      <c r="B40" s="95" t="s">
        <v>258</v>
      </c>
      <c r="C40" s="246" t="s">
        <v>372</v>
      </c>
      <c r="D40" s="24">
        <v>0</v>
      </c>
      <c r="E40" s="139">
        <v>4</v>
      </c>
      <c r="F40" s="24">
        <v>0</v>
      </c>
      <c r="G40" s="26" t="s">
        <v>35</v>
      </c>
      <c r="H40" s="24">
        <v>0</v>
      </c>
      <c r="I40" s="31"/>
      <c r="J40" s="26"/>
      <c r="K40" s="27" t="s">
        <v>195</v>
      </c>
      <c r="L40" s="126"/>
      <c r="M40" s="126"/>
      <c r="N40" s="126"/>
      <c r="O40" s="126"/>
      <c r="P40" s="127"/>
      <c r="Q40" s="128"/>
      <c r="R40" s="128"/>
      <c r="S40" s="128"/>
      <c r="T40" s="128"/>
      <c r="U40" s="129"/>
      <c r="V40" s="128"/>
      <c r="W40" s="128"/>
      <c r="X40" s="128"/>
      <c r="Y40" s="128"/>
      <c r="Z40" s="128"/>
      <c r="AA40" s="128"/>
      <c r="AB40" s="128"/>
      <c r="AC40" s="128"/>
      <c r="AD40" s="129"/>
      <c r="AE40" s="130"/>
      <c r="AF40" s="129"/>
      <c r="AG40" s="130"/>
      <c r="AH40" s="129"/>
      <c r="AI40" s="128"/>
      <c r="AJ40" s="131"/>
      <c r="AK40" s="129"/>
      <c r="AL40" s="128"/>
      <c r="AM40" s="131"/>
      <c r="AN40" s="130"/>
      <c r="AO40" s="129"/>
      <c r="AP40" s="135"/>
      <c r="AQ40" s="130"/>
      <c r="AR40" s="129"/>
      <c r="AS40" s="135"/>
      <c r="AT40" s="130"/>
      <c r="AU40" s="129"/>
      <c r="AV40" s="132"/>
      <c r="AW40" s="130"/>
      <c r="AX40" s="130"/>
      <c r="AY40" s="130"/>
      <c r="AZ40" s="130"/>
      <c r="BA40" s="130"/>
      <c r="BB40" s="130"/>
      <c r="BC40" s="130"/>
      <c r="BD40" s="130"/>
      <c r="BE40" s="130"/>
      <c r="BF40" s="130"/>
      <c r="BG40" s="130"/>
      <c r="BH40" s="130"/>
      <c r="BI40" s="130"/>
      <c r="BJ40" s="130"/>
      <c r="BK40" s="130"/>
      <c r="BL40" s="130"/>
      <c r="BM40" s="130"/>
      <c r="BN40" s="133"/>
      <c r="BO40" s="129"/>
      <c r="BP40" s="25"/>
      <c r="BQ40" s="6"/>
      <c r="BR40" s="144">
        <f t="shared" si="8"/>
      </c>
      <c r="BS40" s="144">
        <f t="shared" si="9"/>
      </c>
      <c r="BT40" s="144">
        <f t="shared" si="9"/>
      </c>
      <c r="BU40" s="144">
        <f t="shared" si="10"/>
      </c>
      <c r="BV40" s="145"/>
      <c r="BW40" s="146">
        <f t="shared" si="11"/>
      </c>
      <c r="BX40" s="146">
        <f t="shared" si="12"/>
      </c>
      <c r="BY40" s="147">
        <f t="shared" si="13"/>
      </c>
      <c r="BZ40" s="147">
        <f t="shared" si="14"/>
      </c>
      <c r="CA40" s="146">
        <f t="shared" si="15"/>
      </c>
      <c r="CB40" s="146">
        <f t="shared" si="16"/>
      </c>
      <c r="CC40" s="146">
        <f t="shared" si="17"/>
      </c>
      <c r="CD40" s="148">
        <f t="shared" si="18"/>
      </c>
      <c r="CE40" s="129"/>
    </row>
    <row r="41" spans="2:83" s="143" customFormat="1" ht="26.25">
      <c r="B41" s="95" t="s">
        <v>260</v>
      </c>
      <c r="C41" s="246" t="s">
        <v>372</v>
      </c>
      <c r="D41" s="24">
        <v>0</v>
      </c>
      <c r="E41" s="139">
        <v>4</v>
      </c>
      <c r="F41" s="24">
        <v>0</v>
      </c>
      <c r="G41" s="26" t="s">
        <v>35</v>
      </c>
      <c r="H41" s="24">
        <v>0</v>
      </c>
      <c r="I41" s="31"/>
      <c r="J41" s="26"/>
      <c r="K41" s="165" t="s">
        <v>212</v>
      </c>
      <c r="L41" s="126"/>
      <c r="M41" s="126"/>
      <c r="N41" s="126"/>
      <c r="O41" s="126"/>
      <c r="P41" s="127"/>
      <c r="Q41" s="128"/>
      <c r="R41" s="128"/>
      <c r="S41" s="128"/>
      <c r="T41" s="128"/>
      <c r="U41" s="129"/>
      <c r="V41" s="128"/>
      <c r="W41" s="128"/>
      <c r="X41" s="128"/>
      <c r="Y41" s="128"/>
      <c r="Z41" s="128"/>
      <c r="AA41" s="128"/>
      <c r="AB41" s="128"/>
      <c r="AC41" s="128"/>
      <c r="AD41" s="129"/>
      <c r="AE41" s="130"/>
      <c r="AF41" s="129"/>
      <c r="AG41" s="130"/>
      <c r="AH41" s="129"/>
      <c r="AI41" s="128"/>
      <c r="AJ41" s="131"/>
      <c r="AK41" s="129"/>
      <c r="AL41" s="128"/>
      <c r="AM41" s="131"/>
      <c r="AN41" s="130"/>
      <c r="AO41" s="129"/>
      <c r="AP41" s="135"/>
      <c r="AQ41" s="130"/>
      <c r="AR41" s="129"/>
      <c r="AS41" s="135"/>
      <c r="AT41" s="130"/>
      <c r="AU41" s="129"/>
      <c r="AV41" s="132"/>
      <c r="AW41" s="130"/>
      <c r="AX41" s="130"/>
      <c r="AY41" s="130"/>
      <c r="AZ41" s="130"/>
      <c r="BA41" s="130"/>
      <c r="BB41" s="130"/>
      <c r="BC41" s="130"/>
      <c r="BD41" s="130"/>
      <c r="BE41" s="130"/>
      <c r="BF41" s="130"/>
      <c r="BG41" s="130"/>
      <c r="BH41" s="130"/>
      <c r="BI41" s="130"/>
      <c r="BJ41" s="130"/>
      <c r="BK41" s="130"/>
      <c r="BL41" s="130"/>
      <c r="BM41" s="130"/>
      <c r="BN41" s="133"/>
      <c r="BO41" s="129"/>
      <c r="BP41" s="25"/>
      <c r="BQ41" s="6"/>
      <c r="BR41" s="144"/>
      <c r="BS41" s="144"/>
      <c r="BT41" s="144"/>
      <c r="BU41" s="144"/>
      <c r="BV41" s="145"/>
      <c r="BW41" s="146"/>
      <c r="BX41" s="146"/>
      <c r="BY41" s="147"/>
      <c r="BZ41" s="147"/>
      <c r="CA41" s="146"/>
      <c r="CB41" s="146"/>
      <c r="CC41" s="146"/>
      <c r="CD41" s="148"/>
      <c r="CE41" s="129"/>
    </row>
    <row r="42" spans="2:83" s="143" customFormat="1" ht="26.25">
      <c r="B42" s="95" t="s">
        <v>259</v>
      </c>
      <c r="C42" s="246" t="s">
        <v>372</v>
      </c>
      <c r="D42" s="24">
        <v>0</v>
      </c>
      <c r="E42" s="166">
        <v>2</v>
      </c>
      <c r="F42" s="24">
        <v>0</v>
      </c>
      <c r="G42" s="26" t="s">
        <v>35</v>
      </c>
      <c r="H42" s="24">
        <v>0</v>
      </c>
      <c r="I42" s="31"/>
      <c r="J42" s="165" t="s">
        <v>254</v>
      </c>
      <c r="K42" s="165" t="s">
        <v>255</v>
      </c>
      <c r="L42" s="126"/>
      <c r="M42" s="126"/>
      <c r="N42" s="126"/>
      <c r="O42" s="126"/>
      <c r="P42" s="127"/>
      <c r="Q42" s="128"/>
      <c r="R42" s="128"/>
      <c r="S42" s="128"/>
      <c r="T42" s="128"/>
      <c r="U42" s="129"/>
      <c r="V42" s="128"/>
      <c r="W42" s="128"/>
      <c r="X42" s="128"/>
      <c r="Y42" s="128"/>
      <c r="Z42" s="128"/>
      <c r="AA42" s="128"/>
      <c r="AB42" s="128"/>
      <c r="AC42" s="128"/>
      <c r="AD42" s="129"/>
      <c r="AE42" s="130"/>
      <c r="AF42" s="129"/>
      <c r="AG42" s="130"/>
      <c r="AH42" s="129"/>
      <c r="AI42" s="128"/>
      <c r="AJ42" s="131"/>
      <c r="AK42" s="129"/>
      <c r="AL42" s="128"/>
      <c r="AM42" s="131"/>
      <c r="AN42" s="130"/>
      <c r="AO42" s="129"/>
      <c r="AP42" s="135"/>
      <c r="AQ42" s="130"/>
      <c r="AR42" s="129"/>
      <c r="AS42" s="135"/>
      <c r="AT42" s="130"/>
      <c r="AU42" s="129"/>
      <c r="AV42" s="132"/>
      <c r="AW42" s="130"/>
      <c r="AX42" s="130"/>
      <c r="AY42" s="130"/>
      <c r="AZ42" s="130"/>
      <c r="BA42" s="130"/>
      <c r="BB42" s="130"/>
      <c r="BC42" s="130"/>
      <c r="BD42" s="130"/>
      <c r="BE42" s="130"/>
      <c r="BF42" s="130"/>
      <c r="BG42" s="130"/>
      <c r="BH42" s="130"/>
      <c r="BI42" s="130"/>
      <c r="BJ42" s="130"/>
      <c r="BK42" s="130"/>
      <c r="BL42" s="130"/>
      <c r="BM42" s="130"/>
      <c r="BN42" s="133"/>
      <c r="BO42" s="129"/>
      <c r="BP42" s="25"/>
      <c r="BQ42" s="6"/>
      <c r="BR42" s="144"/>
      <c r="BS42" s="144"/>
      <c r="BT42" s="144"/>
      <c r="BU42" s="144"/>
      <c r="BV42" s="145"/>
      <c r="BW42" s="146"/>
      <c r="BX42" s="146"/>
      <c r="BY42" s="147"/>
      <c r="BZ42" s="147"/>
      <c r="CA42" s="146"/>
      <c r="CB42" s="146"/>
      <c r="CC42" s="146"/>
      <c r="CD42" s="148"/>
      <c r="CE42" s="129"/>
    </row>
    <row r="43" spans="2:83" s="143" customFormat="1" ht="12.75">
      <c r="B43" s="95" t="s">
        <v>261</v>
      </c>
      <c r="C43" s="246" t="s">
        <v>372</v>
      </c>
      <c r="D43" s="24">
        <v>0</v>
      </c>
      <c r="E43" s="25">
        <v>2</v>
      </c>
      <c r="F43" s="24">
        <v>0</v>
      </c>
      <c r="G43" s="26"/>
      <c r="H43" s="24"/>
      <c r="I43" s="31"/>
      <c r="J43" s="26"/>
      <c r="K43" s="27" t="s">
        <v>229</v>
      </c>
      <c r="L43" s="126"/>
      <c r="M43" s="126"/>
      <c r="N43" s="126"/>
      <c r="O43" s="126"/>
      <c r="P43" s="127"/>
      <c r="Q43" s="128"/>
      <c r="R43" s="128"/>
      <c r="S43" s="128"/>
      <c r="T43" s="128"/>
      <c r="U43" s="129"/>
      <c r="V43" s="128"/>
      <c r="W43" s="128"/>
      <c r="X43" s="128"/>
      <c r="Y43" s="128"/>
      <c r="Z43" s="128"/>
      <c r="AA43" s="128"/>
      <c r="AB43" s="128"/>
      <c r="AC43" s="128"/>
      <c r="AD43" s="129"/>
      <c r="AE43" s="130"/>
      <c r="AF43" s="129"/>
      <c r="AG43" s="130"/>
      <c r="AH43" s="129"/>
      <c r="AI43" s="128"/>
      <c r="AJ43" s="131"/>
      <c r="AK43" s="129"/>
      <c r="AL43" s="128"/>
      <c r="AM43" s="131"/>
      <c r="AN43" s="130"/>
      <c r="AO43" s="129"/>
      <c r="AP43" s="135"/>
      <c r="AQ43" s="130"/>
      <c r="AR43" s="129"/>
      <c r="AS43" s="135"/>
      <c r="AT43" s="130"/>
      <c r="AU43" s="129"/>
      <c r="AV43" s="132"/>
      <c r="AW43" s="130"/>
      <c r="AX43" s="130"/>
      <c r="AY43" s="130"/>
      <c r="AZ43" s="130"/>
      <c r="BA43" s="130"/>
      <c r="BB43" s="130"/>
      <c r="BC43" s="130"/>
      <c r="BD43" s="130"/>
      <c r="BE43" s="130"/>
      <c r="BF43" s="130"/>
      <c r="BG43" s="130"/>
      <c r="BH43" s="130"/>
      <c r="BI43" s="130"/>
      <c r="BJ43" s="130"/>
      <c r="BK43" s="130"/>
      <c r="BL43" s="130"/>
      <c r="BM43" s="130"/>
      <c r="BN43" s="133"/>
      <c r="BO43" s="129"/>
      <c r="BP43" s="25"/>
      <c r="BQ43" s="6"/>
      <c r="BR43" s="144"/>
      <c r="BS43" s="144"/>
      <c r="BT43" s="144"/>
      <c r="BU43" s="144"/>
      <c r="BV43" s="145"/>
      <c r="BW43" s="146"/>
      <c r="BX43" s="146"/>
      <c r="BY43" s="147"/>
      <c r="BZ43" s="147"/>
      <c r="CA43" s="146"/>
      <c r="CB43" s="146"/>
      <c r="CC43" s="146"/>
      <c r="CD43" s="148"/>
      <c r="CE43" s="129"/>
    </row>
    <row r="44" spans="2:83" s="143" customFormat="1" ht="12.75">
      <c r="B44" s="95" t="s">
        <v>361</v>
      </c>
      <c r="C44" s="246" t="s">
        <v>372</v>
      </c>
      <c r="D44" s="24"/>
      <c r="E44" s="25">
        <v>1</v>
      </c>
      <c r="F44" s="157">
        <v>1</v>
      </c>
      <c r="G44" s="26"/>
      <c r="H44" s="24">
        <v>15</v>
      </c>
      <c r="I44" s="31"/>
      <c r="J44" s="26"/>
      <c r="K44" s="27" t="s">
        <v>362</v>
      </c>
      <c r="L44" s="126"/>
      <c r="M44" s="126"/>
      <c r="N44" s="126"/>
      <c r="O44" s="126"/>
      <c r="P44" s="127"/>
      <c r="Q44" s="128"/>
      <c r="R44" s="128"/>
      <c r="S44" s="128"/>
      <c r="T44" s="128"/>
      <c r="U44" s="129"/>
      <c r="V44" s="128"/>
      <c r="W44" s="128"/>
      <c r="X44" s="128"/>
      <c r="Y44" s="128"/>
      <c r="Z44" s="128"/>
      <c r="AA44" s="128"/>
      <c r="AB44" s="128"/>
      <c r="AC44" s="128"/>
      <c r="AD44" s="129"/>
      <c r="AE44" s="130"/>
      <c r="AF44" s="129"/>
      <c r="AG44" s="130"/>
      <c r="AH44" s="129"/>
      <c r="AI44" s="128"/>
      <c r="AJ44" s="131"/>
      <c r="AK44" s="129"/>
      <c r="AL44" s="128"/>
      <c r="AM44" s="131"/>
      <c r="AN44" s="130"/>
      <c r="AO44" s="129"/>
      <c r="AP44" s="135"/>
      <c r="AQ44" s="130"/>
      <c r="AR44" s="129"/>
      <c r="AS44" s="135"/>
      <c r="AT44" s="130"/>
      <c r="AU44" s="129"/>
      <c r="AV44" s="132"/>
      <c r="AW44" s="130"/>
      <c r="AX44" s="130"/>
      <c r="AY44" s="130"/>
      <c r="AZ44" s="130"/>
      <c r="BA44" s="130"/>
      <c r="BB44" s="130"/>
      <c r="BC44" s="130"/>
      <c r="BD44" s="130"/>
      <c r="BE44" s="130"/>
      <c r="BF44" s="130"/>
      <c r="BG44" s="130"/>
      <c r="BH44" s="130"/>
      <c r="BI44" s="130"/>
      <c r="BJ44" s="130"/>
      <c r="BK44" s="130"/>
      <c r="BL44" s="130"/>
      <c r="BM44" s="130"/>
      <c r="BN44" s="133"/>
      <c r="BO44" s="129"/>
      <c r="BP44" s="25"/>
      <c r="BQ44" s="6"/>
      <c r="BR44" s="144"/>
      <c r="BS44" s="144"/>
      <c r="BT44" s="144"/>
      <c r="BU44" s="144"/>
      <c r="BV44" s="145"/>
      <c r="BW44" s="146"/>
      <c r="BX44" s="146"/>
      <c r="BY44" s="147"/>
      <c r="BZ44" s="147"/>
      <c r="CA44" s="146"/>
      <c r="CB44" s="146"/>
      <c r="CC44" s="146"/>
      <c r="CD44" s="148"/>
      <c r="CE44" s="129"/>
    </row>
    <row r="45" spans="2:83" s="143" customFormat="1" ht="12.75">
      <c r="B45" s="134" t="s">
        <v>18</v>
      </c>
      <c r="C45" s="246" t="s">
        <v>372</v>
      </c>
      <c r="D45" s="24">
        <v>0</v>
      </c>
      <c r="E45" s="25">
        <v>1</v>
      </c>
      <c r="F45" s="24">
        <v>0</v>
      </c>
      <c r="G45" s="26" t="s">
        <v>35</v>
      </c>
      <c r="H45" s="24">
        <v>0</v>
      </c>
      <c r="I45" s="31"/>
      <c r="J45" s="26" t="s">
        <v>35</v>
      </c>
      <c r="K45" s="27" t="s">
        <v>19</v>
      </c>
      <c r="L45" s="126"/>
      <c r="M45" s="126"/>
      <c r="N45" s="126"/>
      <c r="O45" s="126"/>
      <c r="P45" s="127">
        <f t="shared" si="5"/>
      </c>
      <c r="Q45" s="128"/>
      <c r="R45" s="128"/>
      <c r="S45" s="128"/>
      <c r="T45" s="128"/>
      <c r="U45" s="129"/>
      <c r="V45" s="128"/>
      <c r="W45" s="128"/>
      <c r="X45" s="128"/>
      <c r="Y45" s="128"/>
      <c r="Z45" s="128"/>
      <c r="AA45" s="128"/>
      <c r="AB45" s="128"/>
      <c r="AC45" s="128"/>
      <c r="AD45" s="129"/>
      <c r="AE45" s="130"/>
      <c r="AF45" s="129"/>
      <c r="AG45" s="130"/>
      <c r="AH45" s="129"/>
      <c r="AI45" s="128"/>
      <c r="AJ45" s="131"/>
      <c r="AK45" s="129"/>
      <c r="AL45" s="128"/>
      <c r="AM45" s="131"/>
      <c r="AN45" s="130"/>
      <c r="AO45" s="129"/>
      <c r="AP45" s="130"/>
      <c r="AQ45" s="130"/>
      <c r="AR45" s="129"/>
      <c r="AS45" s="130"/>
      <c r="AT45" s="130"/>
      <c r="AU45" s="129"/>
      <c r="AV45" s="132"/>
      <c r="AW45" s="130"/>
      <c r="AX45" s="130"/>
      <c r="AY45" s="130"/>
      <c r="AZ45" s="130"/>
      <c r="BA45" s="130"/>
      <c r="BB45" s="130"/>
      <c r="BC45" s="130"/>
      <c r="BD45" s="130"/>
      <c r="BE45" s="130"/>
      <c r="BF45" s="130"/>
      <c r="BG45" s="130"/>
      <c r="BH45" s="130"/>
      <c r="BI45" s="130"/>
      <c r="BJ45" s="130"/>
      <c r="BK45" s="130"/>
      <c r="BL45" s="130"/>
      <c r="BM45" s="130"/>
      <c r="BN45" s="133"/>
      <c r="BO45" s="129"/>
      <c r="BP45" s="25"/>
      <c r="BQ45" s="6"/>
      <c r="BR45" s="144">
        <f t="shared" si="8"/>
      </c>
      <c r="BS45" s="144">
        <f t="shared" si="9"/>
      </c>
      <c r="BT45" s="144">
        <f t="shared" si="9"/>
      </c>
      <c r="BU45" s="144">
        <f t="shared" si="10"/>
      </c>
      <c r="BV45" s="145"/>
      <c r="BW45" s="146">
        <f t="shared" si="11"/>
      </c>
      <c r="BX45" s="146">
        <f t="shared" si="12"/>
      </c>
      <c r="BY45" s="147">
        <f t="shared" si="13"/>
      </c>
      <c r="BZ45" s="147">
        <f t="shared" si="14"/>
      </c>
      <c r="CA45" s="146">
        <f t="shared" si="15"/>
      </c>
      <c r="CB45" s="146">
        <f t="shared" si="16"/>
      </c>
      <c r="CC45" s="146">
        <f t="shared" si="17"/>
      </c>
      <c r="CD45" s="148">
        <f t="shared" si="18"/>
      </c>
      <c r="CE45" s="129"/>
    </row>
    <row r="46" spans="2:83" s="143" customFormat="1" ht="26.25">
      <c r="B46" s="467" t="s">
        <v>120</v>
      </c>
      <c r="C46" s="23" t="s">
        <v>373</v>
      </c>
      <c r="D46" s="25">
        <v>1</v>
      </c>
      <c r="E46" s="25">
        <v>5</v>
      </c>
      <c r="F46" s="24">
        <v>0</v>
      </c>
      <c r="G46" s="26" t="s">
        <v>35</v>
      </c>
      <c r="H46" s="24">
        <v>0</v>
      </c>
      <c r="I46" s="31"/>
      <c r="J46" s="27" t="s">
        <v>121</v>
      </c>
      <c r="K46" s="26" t="s">
        <v>35</v>
      </c>
      <c r="L46" s="462">
        <v>500</v>
      </c>
      <c r="M46" s="462">
        <v>15</v>
      </c>
      <c r="N46" s="462">
        <v>10</v>
      </c>
      <c r="O46" s="28"/>
      <c r="P46" s="29">
        <f t="shared" si="5"/>
        <v>0.05</v>
      </c>
      <c r="Q46" s="30"/>
      <c r="R46" s="30">
        <v>0.8</v>
      </c>
      <c r="S46" s="30"/>
      <c r="T46" s="30">
        <v>0.2</v>
      </c>
      <c r="U46" s="41" t="s">
        <v>36</v>
      </c>
      <c r="V46" s="32"/>
      <c r="W46" s="32"/>
      <c r="X46" s="464">
        <v>1</v>
      </c>
      <c r="Y46" s="33"/>
      <c r="Z46" s="32"/>
      <c r="AA46" s="32"/>
      <c r="AB46" s="32"/>
      <c r="AC46" s="34"/>
      <c r="AD46" s="41" t="s">
        <v>36</v>
      </c>
      <c r="AE46" s="37">
        <v>0</v>
      </c>
      <c r="AF46" s="41" t="s">
        <v>36</v>
      </c>
      <c r="AG46" s="101" t="s">
        <v>36</v>
      </c>
      <c r="AH46" s="41" t="s">
        <v>36</v>
      </c>
      <c r="AI46" s="42" t="s">
        <v>36</v>
      </c>
      <c r="AJ46" s="42" t="s">
        <v>36</v>
      </c>
      <c r="AK46" s="41" t="s">
        <v>36</v>
      </c>
      <c r="AL46" s="125">
        <v>0</v>
      </c>
      <c r="AM46" s="42" t="s">
        <v>36</v>
      </c>
      <c r="AN46" s="42" t="s">
        <v>36</v>
      </c>
      <c r="AO46" s="41" t="s">
        <v>36</v>
      </c>
      <c r="AP46" s="18">
        <v>0</v>
      </c>
      <c r="AQ46" s="42" t="s">
        <v>36</v>
      </c>
      <c r="AR46" s="41" t="s">
        <v>36</v>
      </c>
      <c r="AS46" s="18">
        <v>0</v>
      </c>
      <c r="AT46" s="42" t="s">
        <v>36</v>
      </c>
      <c r="AU46" s="41" t="s">
        <v>36</v>
      </c>
      <c r="AV46" s="113">
        <v>1</v>
      </c>
      <c r="AW46" s="37">
        <v>1</v>
      </c>
      <c r="AX46" s="37">
        <v>1</v>
      </c>
      <c r="AY46" s="37"/>
      <c r="AZ46" s="35">
        <v>1</v>
      </c>
      <c r="BA46" s="38">
        <v>1</v>
      </c>
      <c r="BB46" s="38"/>
      <c r="BC46" s="39">
        <v>1</v>
      </c>
      <c r="BD46" s="39">
        <v>1</v>
      </c>
      <c r="BE46" s="35"/>
      <c r="BF46" s="35"/>
      <c r="BG46" s="40">
        <v>1</v>
      </c>
      <c r="BH46" s="40"/>
      <c r="BI46" s="35"/>
      <c r="BJ46" s="35"/>
      <c r="BK46" s="38"/>
      <c r="BL46" s="35"/>
      <c r="BM46" s="35"/>
      <c r="BN46" s="123">
        <v>1</v>
      </c>
      <c r="BO46" s="41" t="s">
        <v>36</v>
      </c>
      <c r="BP46" s="25"/>
      <c r="BQ46" s="6"/>
      <c r="BR46" s="144">
        <f t="shared" si="8"/>
      </c>
      <c r="BS46" s="144">
        <f t="shared" si="9"/>
        <v>8</v>
      </c>
      <c r="BT46" s="144">
        <f t="shared" si="9"/>
      </c>
      <c r="BU46" s="144">
        <f t="shared" si="10"/>
        <v>2</v>
      </c>
      <c r="BV46" s="145"/>
      <c r="BW46" s="146">
        <f t="shared" si="11"/>
      </c>
      <c r="BX46" s="146">
        <f t="shared" si="12"/>
      </c>
      <c r="BY46" s="147">
        <f t="shared" si="13"/>
        <v>10</v>
      </c>
      <c r="BZ46" s="147">
        <f t="shared" si="14"/>
      </c>
      <c r="CA46" s="146">
        <f t="shared" si="15"/>
      </c>
      <c r="CB46" s="146">
        <f t="shared" si="16"/>
      </c>
      <c r="CC46" s="146">
        <f t="shared" si="17"/>
      </c>
      <c r="CD46" s="148">
        <f t="shared" si="18"/>
      </c>
      <c r="CE46" s="41" t="s">
        <v>36</v>
      </c>
    </row>
    <row r="47" spans="2:83" s="143" customFormat="1" ht="26.25">
      <c r="B47" s="134" t="s">
        <v>154</v>
      </c>
      <c r="C47" s="92" t="s">
        <v>374</v>
      </c>
      <c r="D47" s="24">
        <v>0</v>
      </c>
      <c r="E47" s="25">
        <v>1</v>
      </c>
      <c r="F47" s="24">
        <v>0</v>
      </c>
      <c r="G47" s="26"/>
      <c r="H47" s="24"/>
      <c r="I47" s="31"/>
      <c r="J47" s="27" t="s">
        <v>157</v>
      </c>
      <c r="K47" s="26"/>
      <c r="L47" s="28"/>
      <c r="M47" s="28"/>
      <c r="N47" s="28"/>
      <c r="O47" s="28"/>
      <c r="P47" s="29"/>
      <c r="Q47" s="30"/>
      <c r="R47" s="30"/>
      <c r="S47" s="30"/>
      <c r="T47" s="30"/>
      <c r="U47" s="41"/>
      <c r="V47" s="32"/>
      <c r="W47" s="32"/>
      <c r="X47" s="33"/>
      <c r="Y47" s="33"/>
      <c r="Z47" s="32"/>
      <c r="AA47" s="32"/>
      <c r="AB47" s="32"/>
      <c r="AC47" s="34"/>
      <c r="AD47" s="41"/>
      <c r="AE47" s="37"/>
      <c r="AF47" s="41"/>
      <c r="AG47" s="101"/>
      <c r="AH47" s="41"/>
      <c r="AI47" s="42"/>
      <c r="AJ47" s="42"/>
      <c r="AK47" s="41"/>
      <c r="AL47" s="125"/>
      <c r="AM47" s="42"/>
      <c r="AN47" s="42"/>
      <c r="AO47" s="41"/>
      <c r="AP47" s="18"/>
      <c r="AQ47" s="42"/>
      <c r="AR47" s="41"/>
      <c r="AS47" s="18"/>
      <c r="AT47" s="42"/>
      <c r="AU47" s="41"/>
      <c r="AV47" s="113"/>
      <c r="AW47" s="37"/>
      <c r="AX47" s="37"/>
      <c r="AY47" s="37"/>
      <c r="AZ47" s="35"/>
      <c r="BA47" s="38"/>
      <c r="BB47" s="38"/>
      <c r="BC47" s="39"/>
      <c r="BD47" s="39"/>
      <c r="BE47" s="35"/>
      <c r="BF47" s="35"/>
      <c r="BG47" s="40"/>
      <c r="BH47" s="40"/>
      <c r="BI47" s="35"/>
      <c r="BJ47" s="35"/>
      <c r="BK47" s="38"/>
      <c r="BL47" s="35"/>
      <c r="BM47" s="35"/>
      <c r="BN47" s="123"/>
      <c r="BO47" s="41"/>
      <c r="BP47" s="25"/>
      <c r="BQ47" s="6"/>
      <c r="BR47" s="144">
        <f t="shared" si="8"/>
      </c>
      <c r="BS47" s="144">
        <f t="shared" si="9"/>
      </c>
      <c r="BT47" s="144">
        <f t="shared" si="9"/>
      </c>
      <c r="BU47" s="144">
        <f t="shared" si="10"/>
      </c>
      <c r="BV47" s="145"/>
      <c r="BW47" s="146">
        <f t="shared" si="11"/>
      </c>
      <c r="BX47" s="146">
        <f t="shared" si="12"/>
      </c>
      <c r="BY47" s="147">
        <f t="shared" si="13"/>
      </c>
      <c r="BZ47" s="147">
        <f t="shared" si="14"/>
      </c>
      <c r="CA47" s="146">
        <f t="shared" si="15"/>
      </c>
      <c r="CB47" s="146">
        <f t="shared" si="16"/>
      </c>
      <c r="CC47" s="146">
        <f t="shared" si="17"/>
      </c>
      <c r="CD47" s="148">
        <f t="shared" si="18"/>
      </c>
      <c r="CE47" s="41"/>
    </row>
    <row r="48" spans="2:83" s="143" customFormat="1" ht="30">
      <c r="B48" s="468" t="s">
        <v>213</v>
      </c>
      <c r="C48" s="96" t="s">
        <v>375</v>
      </c>
      <c r="D48" s="25">
        <v>1</v>
      </c>
      <c r="E48" s="24">
        <v>0</v>
      </c>
      <c r="F48" s="24">
        <v>0</v>
      </c>
      <c r="G48" s="26" t="s">
        <v>35</v>
      </c>
      <c r="H48" s="24">
        <v>0</v>
      </c>
      <c r="I48" s="31"/>
      <c r="J48" s="27" t="s">
        <v>214</v>
      </c>
      <c r="K48" s="26"/>
      <c r="L48" s="28">
        <v>245</v>
      </c>
      <c r="M48" s="28">
        <v>2</v>
      </c>
      <c r="N48" s="28">
        <v>0</v>
      </c>
      <c r="O48" s="28"/>
      <c r="P48" s="29">
        <f>IF(SUM(M48:N48)=0,"",SUM(M48:N48)/L48)</f>
        <v>0.00816326530612245</v>
      </c>
      <c r="Q48" s="30"/>
      <c r="R48" s="30"/>
      <c r="S48" s="30"/>
      <c r="T48" s="30"/>
      <c r="U48" s="31" t="s">
        <v>215</v>
      </c>
      <c r="V48" s="128"/>
      <c r="W48" s="128"/>
      <c r="X48" s="128"/>
      <c r="Y48" s="128"/>
      <c r="Z48" s="128"/>
      <c r="AA48" s="128"/>
      <c r="AB48" s="128"/>
      <c r="AC48" s="128"/>
      <c r="AD48" s="129"/>
      <c r="AE48" s="130"/>
      <c r="AF48" s="129"/>
      <c r="AG48" s="130"/>
      <c r="AH48" s="129"/>
      <c r="AI48" s="128"/>
      <c r="AJ48" s="131"/>
      <c r="AK48" s="129"/>
      <c r="AL48" s="128"/>
      <c r="AM48" s="131"/>
      <c r="AN48" s="130"/>
      <c r="AO48" s="129"/>
      <c r="AP48" s="130"/>
      <c r="AQ48" s="130"/>
      <c r="AR48" s="129"/>
      <c r="AS48" s="130"/>
      <c r="AT48" s="130"/>
      <c r="AU48" s="129"/>
      <c r="AV48" s="132"/>
      <c r="AW48" s="130"/>
      <c r="AX48" s="130"/>
      <c r="AY48" s="130"/>
      <c r="AZ48" s="130"/>
      <c r="BA48" s="130"/>
      <c r="BB48" s="130"/>
      <c r="BC48" s="130"/>
      <c r="BD48" s="130"/>
      <c r="BE48" s="130"/>
      <c r="BF48" s="130"/>
      <c r="BG48" s="130"/>
      <c r="BH48" s="130"/>
      <c r="BI48" s="130"/>
      <c r="BJ48" s="130"/>
      <c r="BK48" s="130"/>
      <c r="BL48" s="130"/>
      <c r="BM48" s="130"/>
      <c r="BN48" s="133"/>
      <c r="BO48" s="129"/>
      <c r="BP48" s="25"/>
      <c r="BQ48" s="6"/>
      <c r="BR48" s="144"/>
      <c r="BS48" s="144"/>
      <c r="BT48" s="144"/>
      <c r="BU48" s="144"/>
      <c r="BV48" s="145"/>
      <c r="BW48" s="146"/>
      <c r="BX48" s="146"/>
      <c r="BY48" s="147"/>
      <c r="BZ48" s="147"/>
      <c r="CA48" s="146"/>
      <c r="CB48" s="146"/>
      <c r="CC48" s="146"/>
      <c r="CD48" s="148"/>
      <c r="CE48" s="41"/>
    </row>
    <row r="49" spans="2:83" s="143" customFormat="1" ht="60.75">
      <c r="B49" s="163" t="s">
        <v>155</v>
      </c>
      <c r="C49" s="96" t="s">
        <v>375</v>
      </c>
      <c r="D49" s="25">
        <v>1</v>
      </c>
      <c r="E49" s="24">
        <v>0</v>
      </c>
      <c r="F49" s="24">
        <v>0</v>
      </c>
      <c r="G49" s="26" t="s">
        <v>35</v>
      </c>
      <c r="H49" s="24">
        <v>0</v>
      </c>
      <c r="I49" s="31"/>
      <c r="J49" s="27" t="s">
        <v>145</v>
      </c>
      <c r="K49" s="26" t="s">
        <v>35</v>
      </c>
      <c r="L49" s="462">
        <v>60</v>
      </c>
      <c r="M49" s="462">
        <v>0</v>
      </c>
      <c r="N49" s="462">
        <v>3</v>
      </c>
      <c r="O49" s="28"/>
      <c r="P49" s="29">
        <f>IF(SUM(M49:N49)=0,"",SUM(M49:N49)/L49)</f>
        <v>0.05</v>
      </c>
      <c r="Q49" s="30"/>
      <c r="R49" s="30">
        <v>0.8</v>
      </c>
      <c r="S49" s="30"/>
      <c r="T49" s="30">
        <v>0.2</v>
      </c>
      <c r="U49" s="41" t="s">
        <v>36</v>
      </c>
      <c r="V49" s="32"/>
      <c r="W49" s="32"/>
      <c r="X49" s="464">
        <v>1</v>
      </c>
      <c r="Y49" s="33"/>
      <c r="Z49" s="32"/>
      <c r="AA49" s="32"/>
      <c r="AB49" s="32"/>
      <c r="AC49" s="34"/>
      <c r="AD49" s="41" t="s">
        <v>36</v>
      </c>
      <c r="AE49" s="35">
        <v>1</v>
      </c>
      <c r="AF49" s="41" t="s">
        <v>36</v>
      </c>
      <c r="AG49" s="35" t="s">
        <v>146</v>
      </c>
      <c r="AH49" s="41" t="s">
        <v>36</v>
      </c>
      <c r="AI49" s="32">
        <v>1</v>
      </c>
      <c r="AJ49" s="36" t="s">
        <v>118</v>
      </c>
      <c r="AK49" s="41" t="s">
        <v>36</v>
      </c>
      <c r="AL49" s="32">
        <v>0.2</v>
      </c>
      <c r="AM49" s="42" t="s">
        <v>36</v>
      </c>
      <c r="AN49" s="35" t="s">
        <v>147</v>
      </c>
      <c r="AO49" s="41" t="s">
        <v>36</v>
      </c>
      <c r="AP49" s="18">
        <v>0</v>
      </c>
      <c r="AQ49" s="42" t="s">
        <v>36</v>
      </c>
      <c r="AR49" s="41" t="s">
        <v>36</v>
      </c>
      <c r="AS49" s="18">
        <v>0</v>
      </c>
      <c r="AT49" s="42" t="s">
        <v>36</v>
      </c>
      <c r="AU49" s="41" t="s">
        <v>36</v>
      </c>
      <c r="AV49" s="113">
        <v>1</v>
      </c>
      <c r="AW49" s="37">
        <v>1</v>
      </c>
      <c r="AX49" s="37"/>
      <c r="AY49" s="37"/>
      <c r="AZ49" s="35"/>
      <c r="BA49" s="38"/>
      <c r="BB49" s="38"/>
      <c r="BC49" s="39"/>
      <c r="BD49" s="39"/>
      <c r="BE49" s="35"/>
      <c r="BF49" s="35"/>
      <c r="BG49" s="40"/>
      <c r="BH49" s="40">
        <v>1</v>
      </c>
      <c r="BI49" s="35"/>
      <c r="BJ49" s="35"/>
      <c r="BK49" s="38"/>
      <c r="BL49" s="35"/>
      <c r="BM49" s="35"/>
      <c r="BN49" s="123"/>
      <c r="BO49" s="31" t="s">
        <v>148</v>
      </c>
      <c r="BP49" s="25"/>
      <c r="BQ49" s="6"/>
      <c r="BR49" s="144">
        <f t="shared" si="8"/>
      </c>
      <c r="BS49" s="144">
        <f t="shared" si="9"/>
        <v>2.4000000000000004</v>
      </c>
      <c r="BT49" s="144">
        <f t="shared" si="9"/>
      </c>
      <c r="BU49" s="144">
        <f t="shared" si="10"/>
        <v>0.6000000000000001</v>
      </c>
      <c r="BV49" s="145"/>
      <c r="BW49" s="146">
        <f t="shared" si="11"/>
      </c>
      <c r="BX49" s="146">
        <f t="shared" si="12"/>
      </c>
      <c r="BY49" s="147">
        <f t="shared" si="13"/>
        <v>3</v>
      </c>
      <c r="BZ49" s="147">
        <f t="shared" si="14"/>
      </c>
      <c r="CA49" s="146">
        <f t="shared" si="15"/>
      </c>
      <c r="CB49" s="146">
        <f t="shared" si="16"/>
      </c>
      <c r="CC49" s="146">
        <f t="shared" si="17"/>
      </c>
      <c r="CD49" s="148">
        <f t="shared" si="18"/>
      </c>
      <c r="CE49" s="41" t="s">
        <v>36</v>
      </c>
    </row>
    <row r="50" spans="2:83" s="143" customFormat="1" ht="40.5">
      <c r="B50" s="163" t="s">
        <v>156</v>
      </c>
      <c r="C50" s="96" t="s">
        <v>375</v>
      </c>
      <c r="D50" s="25">
        <v>1</v>
      </c>
      <c r="E50" s="166">
        <v>4</v>
      </c>
      <c r="F50" s="24">
        <v>0</v>
      </c>
      <c r="G50" s="26" t="s">
        <v>35</v>
      </c>
      <c r="H50" s="24">
        <v>0</v>
      </c>
      <c r="I50" s="31"/>
      <c r="J50" s="27" t="s">
        <v>112</v>
      </c>
      <c r="K50" s="26" t="s">
        <v>35</v>
      </c>
      <c r="L50" s="462">
        <v>585</v>
      </c>
      <c r="M50" s="462">
        <v>8</v>
      </c>
      <c r="N50" s="462">
        <v>2</v>
      </c>
      <c r="O50" s="28"/>
      <c r="P50" s="29">
        <f t="shared" si="5"/>
        <v>0.017094017094017096</v>
      </c>
      <c r="Q50" s="30"/>
      <c r="R50" s="30">
        <v>1</v>
      </c>
      <c r="S50" s="30"/>
      <c r="T50" s="30"/>
      <c r="U50" s="31"/>
      <c r="V50" s="32"/>
      <c r="W50" s="32"/>
      <c r="X50" s="464">
        <v>1</v>
      </c>
      <c r="Y50" s="33"/>
      <c r="Z50" s="32"/>
      <c r="AA50" s="32"/>
      <c r="AB50" s="32"/>
      <c r="AC50" s="34"/>
      <c r="AD50" s="41" t="s">
        <v>36</v>
      </c>
      <c r="AE50" s="35">
        <v>1</v>
      </c>
      <c r="AF50" s="31" t="s">
        <v>171</v>
      </c>
      <c r="AG50" s="35" t="s">
        <v>172</v>
      </c>
      <c r="AH50" s="41" t="s">
        <v>36</v>
      </c>
      <c r="AI50" s="32">
        <v>1</v>
      </c>
      <c r="AJ50" s="36" t="s">
        <v>152</v>
      </c>
      <c r="AK50" s="41" t="s">
        <v>36</v>
      </c>
      <c r="AL50" s="125">
        <v>0</v>
      </c>
      <c r="AM50" s="42" t="s">
        <v>36</v>
      </c>
      <c r="AN50" s="42" t="s">
        <v>36</v>
      </c>
      <c r="AO50" s="41" t="s">
        <v>36</v>
      </c>
      <c r="AP50" s="18">
        <v>0</v>
      </c>
      <c r="AQ50" s="42" t="s">
        <v>36</v>
      </c>
      <c r="AR50" s="41" t="s">
        <v>36</v>
      </c>
      <c r="AS50" s="18">
        <v>0</v>
      </c>
      <c r="AT50" s="42" t="s">
        <v>36</v>
      </c>
      <c r="AU50" s="31" t="s">
        <v>173</v>
      </c>
      <c r="AV50" s="113">
        <v>1</v>
      </c>
      <c r="AW50" s="37"/>
      <c r="AX50" s="37"/>
      <c r="AY50" s="37"/>
      <c r="AZ50" s="35"/>
      <c r="BA50" s="38"/>
      <c r="BB50" s="38"/>
      <c r="BC50" s="39"/>
      <c r="BD50" s="39">
        <v>1</v>
      </c>
      <c r="BE50" s="35"/>
      <c r="BF50" s="35"/>
      <c r="BG50" s="40">
        <v>1</v>
      </c>
      <c r="BH50" s="40">
        <v>1</v>
      </c>
      <c r="BI50" s="35"/>
      <c r="BJ50" s="35">
        <v>1</v>
      </c>
      <c r="BK50" s="38"/>
      <c r="BL50" s="35"/>
      <c r="BM50" s="35">
        <v>1</v>
      </c>
      <c r="BN50" s="123"/>
      <c r="BO50" s="31" t="s">
        <v>174</v>
      </c>
      <c r="BP50" s="25"/>
      <c r="BQ50" s="6"/>
      <c r="BR50" s="144">
        <f t="shared" si="8"/>
      </c>
      <c r="BS50" s="144">
        <f t="shared" si="9"/>
        <v>2</v>
      </c>
      <c r="BT50" s="144">
        <f t="shared" si="9"/>
      </c>
      <c r="BU50" s="144">
        <f t="shared" si="10"/>
      </c>
      <c r="BV50" s="145"/>
      <c r="BW50" s="146">
        <f t="shared" si="11"/>
      </c>
      <c r="BX50" s="146">
        <f t="shared" si="12"/>
      </c>
      <c r="BY50" s="147">
        <f t="shared" si="13"/>
        <v>2</v>
      </c>
      <c r="BZ50" s="147">
        <f t="shared" si="14"/>
      </c>
      <c r="CA50" s="146">
        <f t="shared" si="15"/>
      </c>
      <c r="CB50" s="146">
        <f t="shared" si="16"/>
      </c>
      <c r="CC50" s="146">
        <f t="shared" si="17"/>
      </c>
      <c r="CD50" s="148">
        <f t="shared" si="18"/>
      </c>
      <c r="CE50" s="41" t="s">
        <v>36</v>
      </c>
    </row>
    <row r="51" spans="2:83" s="143" customFormat="1" ht="26.25">
      <c r="B51" s="469" t="s">
        <v>158</v>
      </c>
      <c r="C51" s="23" t="s">
        <v>372</v>
      </c>
      <c r="D51" s="25">
        <v>1</v>
      </c>
      <c r="E51" s="24">
        <v>0</v>
      </c>
      <c r="F51" s="24">
        <v>0</v>
      </c>
      <c r="G51" s="26" t="s">
        <v>35</v>
      </c>
      <c r="H51" s="24">
        <v>0</v>
      </c>
      <c r="I51" s="97" t="s">
        <v>188</v>
      </c>
      <c r="J51" s="27" t="s">
        <v>159</v>
      </c>
      <c r="K51" s="26" t="s">
        <v>35</v>
      </c>
      <c r="L51" s="462">
        <v>7052</v>
      </c>
      <c r="M51" s="462">
        <v>430</v>
      </c>
      <c r="N51" s="462">
        <v>233</v>
      </c>
      <c r="O51" s="28"/>
      <c r="P51" s="29">
        <f>IF(SUM(M51:N51)=0,"",SUM(M51:N51)/L51)</f>
        <v>0.0940158820192853</v>
      </c>
      <c r="Q51" s="30"/>
      <c r="R51" s="30"/>
      <c r="S51" s="30">
        <v>0.9</v>
      </c>
      <c r="T51" s="30">
        <v>0.1</v>
      </c>
      <c r="U51" s="141" t="s">
        <v>160</v>
      </c>
      <c r="V51" s="32"/>
      <c r="W51" s="32"/>
      <c r="X51" s="464">
        <v>1</v>
      </c>
      <c r="Y51" s="33"/>
      <c r="Z51" s="32"/>
      <c r="AA51" s="32"/>
      <c r="AB51" s="32"/>
      <c r="AC51" s="34"/>
      <c r="AD51" s="55"/>
      <c r="AE51" s="35">
        <v>1</v>
      </c>
      <c r="AF51" s="55"/>
      <c r="AG51" s="35" t="s">
        <v>161</v>
      </c>
      <c r="AH51" s="55"/>
      <c r="AI51" s="32">
        <v>0.9</v>
      </c>
      <c r="AJ51" s="36" t="s">
        <v>152</v>
      </c>
      <c r="AK51" s="55"/>
      <c r="AL51" s="32">
        <v>0.05</v>
      </c>
      <c r="AM51" s="36" t="s">
        <v>105</v>
      </c>
      <c r="AN51" s="138" t="s">
        <v>162</v>
      </c>
      <c r="AO51" s="41" t="s">
        <v>36</v>
      </c>
      <c r="AP51" s="18">
        <v>0</v>
      </c>
      <c r="AQ51" s="42" t="s">
        <v>36</v>
      </c>
      <c r="AR51" s="41" t="s">
        <v>36</v>
      </c>
      <c r="AS51" s="18">
        <v>0</v>
      </c>
      <c r="AT51" s="42" t="s">
        <v>36</v>
      </c>
      <c r="AU51" s="41" t="s">
        <v>36</v>
      </c>
      <c r="AV51" s="113"/>
      <c r="AW51" s="37">
        <v>1</v>
      </c>
      <c r="AX51" s="37"/>
      <c r="AY51" s="37"/>
      <c r="AZ51" s="35">
        <v>1</v>
      </c>
      <c r="BA51" s="38"/>
      <c r="BB51" s="38"/>
      <c r="BC51" s="39">
        <v>1</v>
      </c>
      <c r="BD51" s="39">
        <v>1</v>
      </c>
      <c r="BE51" s="35"/>
      <c r="BF51" s="35"/>
      <c r="BG51" s="40">
        <v>1</v>
      </c>
      <c r="BH51" s="40"/>
      <c r="BI51" s="35">
        <v>1</v>
      </c>
      <c r="BJ51" s="35">
        <v>1</v>
      </c>
      <c r="BK51" s="38"/>
      <c r="BL51" s="35"/>
      <c r="BM51" s="35"/>
      <c r="BN51" s="123"/>
      <c r="BO51" s="97" t="s">
        <v>163</v>
      </c>
      <c r="BP51" s="25"/>
      <c r="BQ51" s="6"/>
      <c r="BR51" s="144">
        <f t="shared" si="8"/>
      </c>
      <c r="BS51" s="144">
        <f t="shared" si="9"/>
      </c>
      <c r="BT51" s="144">
        <f t="shared" si="9"/>
        <v>209.70000000000002</v>
      </c>
      <c r="BU51" s="144">
        <f t="shared" si="10"/>
        <v>23.3</v>
      </c>
      <c r="BV51" s="145"/>
      <c r="BW51" s="146">
        <f t="shared" si="11"/>
      </c>
      <c r="BX51" s="146">
        <f t="shared" si="12"/>
      </c>
      <c r="BY51" s="147">
        <f t="shared" si="13"/>
        <v>233</v>
      </c>
      <c r="BZ51" s="147">
        <f t="shared" si="14"/>
      </c>
      <c r="CA51" s="146">
        <f t="shared" si="15"/>
      </c>
      <c r="CB51" s="146">
        <f t="shared" si="16"/>
      </c>
      <c r="CC51" s="146">
        <f t="shared" si="17"/>
      </c>
      <c r="CD51" s="148">
        <f t="shared" si="18"/>
      </c>
      <c r="CE51" s="55"/>
    </row>
    <row r="52" spans="2:83" s="143" customFormat="1" ht="12.75">
      <c r="B52" s="22"/>
      <c r="C52" s="23"/>
      <c r="D52" s="25"/>
      <c r="E52" s="25"/>
      <c r="F52" s="43"/>
      <c r="G52" s="44"/>
      <c r="H52" s="25"/>
      <c r="I52" s="97"/>
      <c r="J52" s="27"/>
      <c r="K52" s="27"/>
      <c r="L52" s="44"/>
      <c r="M52" s="44"/>
      <c r="N52" s="44"/>
      <c r="O52" s="44"/>
      <c r="P52" s="29">
        <f>IF(SUM(M52:N52)=0,"",SUM(M52:N52)/L52)</f>
      </c>
      <c r="Q52" s="30"/>
      <c r="R52" s="30"/>
      <c r="S52" s="30"/>
      <c r="T52" s="30"/>
      <c r="U52" s="55"/>
      <c r="V52" s="32"/>
      <c r="W52" s="32"/>
      <c r="X52" s="33"/>
      <c r="Y52" s="33"/>
      <c r="Z52" s="32"/>
      <c r="AA52" s="32"/>
      <c r="AB52" s="32"/>
      <c r="AC52" s="34"/>
      <c r="AD52" s="55"/>
      <c r="AE52" s="35"/>
      <c r="AF52" s="55"/>
      <c r="AG52" s="35"/>
      <c r="AH52" s="55"/>
      <c r="AI52" s="32"/>
      <c r="AJ52" s="36"/>
      <c r="AK52" s="55"/>
      <c r="AL52" s="32"/>
      <c r="AM52" s="36"/>
      <c r="AN52" s="35"/>
      <c r="AO52" s="55"/>
      <c r="AP52" s="35"/>
      <c r="AQ52" s="35"/>
      <c r="AR52" s="55"/>
      <c r="AS52" s="35"/>
      <c r="AT52" s="35"/>
      <c r="AU52" s="55"/>
      <c r="AV52" s="113"/>
      <c r="AW52" s="37"/>
      <c r="AX52" s="37"/>
      <c r="AY52" s="37"/>
      <c r="AZ52" s="35"/>
      <c r="BA52" s="38"/>
      <c r="BB52" s="38"/>
      <c r="BC52" s="39"/>
      <c r="BD52" s="39"/>
      <c r="BE52" s="35"/>
      <c r="BF52" s="35"/>
      <c r="BG52" s="40"/>
      <c r="BH52" s="40"/>
      <c r="BI52" s="35"/>
      <c r="BJ52" s="35"/>
      <c r="BK52" s="38"/>
      <c r="BL52" s="35"/>
      <c r="BM52" s="35"/>
      <c r="BN52" s="123"/>
      <c r="BO52" s="55"/>
      <c r="BP52" s="25"/>
      <c r="BQ52" s="6"/>
      <c r="BR52" s="144">
        <f t="shared" si="8"/>
      </c>
      <c r="BS52" s="144">
        <f t="shared" si="9"/>
      </c>
      <c r="BT52" s="144">
        <f t="shared" si="9"/>
      </c>
      <c r="BU52" s="144">
        <f t="shared" si="10"/>
      </c>
      <c r="BV52" s="145"/>
      <c r="BW52" s="146">
        <f t="shared" si="11"/>
      </c>
      <c r="BX52" s="146">
        <f t="shared" si="12"/>
      </c>
      <c r="BY52" s="147">
        <f t="shared" si="13"/>
      </c>
      <c r="BZ52" s="147">
        <f t="shared" si="14"/>
      </c>
      <c r="CA52" s="146">
        <f t="shared" si="15"/>
      </c>
      <c r="CB52" s="146">
        <f t="shared" si="16"/>
      </c>
      <c r="CC52" s="146">
        <f t="shared" si="17"/>
      </c>
      <c r="CD52" s="148">
        <f t="shared" si="18"/>
      </c>
      <c r="CE52" s="55"/>
    </row>
    <row r="53" spans="2:83" ht="12.75">
      <c r="B53" s="22"/>
      <c r="C53" s="23"/>
      <c r="D53" s="25"/>
      <c r="E53" s="25"/>
      <c r="F53" s="43"/>
      <c r="G53" s="44"/>
      <c r="H53" s="25"/>
      <c r="I53" s="97"/>
      <c r="J53" s="25"/>
      <c r="K53" s="27"/>
      <c r="L53" s="25"/>
      <c r="M53" s="25"/>
      <c r="N53" s="25"/>
      <c r="O53" s="25"/>
      <c r="P53" s="29">
        <f>IF(SUM(M53:N53)=0,"",SUM(M53:N53)/L53)</f>
      </c>
      <c r="Q53" s="30"/>
      <c r="R53" s="30"/>
      <c r="S53" s="30"/>
      <c r="T53" s="30"/>
      <c r="U53" s="55"/>
      <c r="V53" s="32"/>
      <c r="W53" s="32"/>
      <c r="X53" s="33"/>
      <c r="Y53" s="33"/>
      <c r="Z53" s="32"/>
      <c r="AA53" s="32"/>
      <c r="AB53" s="32"/>
      <c r="AC53" s="34"/>
      <c r="AD53" s="55"/>
      <c r="AE53" s="35"/>
      <c r="AF53" s="55"/>
      <c r="AG53" s="35"/>
      <c r="AH53" s="55"/>
      <c r="AI53" s="32"/>
      <c r="AJ53" s="36"/>
      <c r="AK53" s="55"/>
      <c r="AL53" s="32"/>
      <c r="AM53" s="36"/>
      <c r="AN53" s="35"/>
      <c r="AO53" s="55"/>
      <c r="AP53" s="35"/>
      <c r="AQ53" s="35"/>
      <c r="AR53" s="55"/>
      <c r="AS53" s="35"/>
      <c r="AT53" s="35"/>
      <c r="AU53" s="55"/>
      <c r="AV53" s="113"/>
      <c r="AW53" s="37"/>
      <c r="AX53" s="37"/>
      <c r="AY53" s="37"/>
      <c r="AZ53" s="35"/>
      <c r="BA53" s="38"/>
      <c r="BB53" s="38"/>
      <c r="BC53" s="39"/>
      <c r="BD53" s="39"/>
      <c r="BE53" s="35"/>
      <c r="BF53" s="35"/>
      <c r="BG53" s="40"/>
      <c r="BH53" s="40"/>
      <c r="BI53" s="35"/>
      <c r="BJ53" s="35"/>
      <c r="BK53" s="38"/>
      <c r="BL53" s="35"/>
      <c r="BM53" s="35"/>
      <c r="BN53" s="123"/>
      <c r="BO53" s="55"/>
      <c r="BP53" s="25"/>
      <c r="BQ53" s="6"/>
      <c r="BR53" s="144">
        <f aca="true" t="shared" si="20" ref="BR53:BU54">IF(Q53="","",Q53*$N53)</f>
      </c>
      <c r="BS53" s="144">
        <f t="shared" si="20"/>
      </c>
      <c r="BT53" s="144">
        <f t="shared" si="20"/>
      </c>
      <c r="BU53" s="144">
        <f t="shared" si="20"/>
      </c>
      <c r="BV53" s="145"/>
      <c r="BW53" s="146">
        <f aca="true" t="shared" si="21" ref="BW53:CD54">IF(V53="","",V53*$N53)</f>
      </c>
      <c r="BX53" s="146">
        <f t="shared" si="21"/>
      </c>
      <c r="BY53" s="147">
        <f t="shared" si="21"/>
      </c>
      <c r="BZ53" s="147">
        <f t="shared" si="21"/>
      </c>
      <c r="CA53" s="146">
        <f t="shared" si="21"/>
      </c>
      <c r="CB53" s="146">
        <f t="shared" si="21"/>
      </c>
      <c r="CC53" s="146">
        <f t="shared" si="21"/>
      </c>
      <c r="CD53" s="148">
        <f t="shared" si="21"/>
      </c>
      <c r="CE53" s="55"/>
    </row>
    <row r="54" spans="1:83" ht="13.5" thickBot="1">
      <c r="A54" s="60"/>
      <c r="B54" s="61"/>
      <c r="C54" s="62"/>
      <c r="D54" s="58"/>
      <c r="E54" s="58"/>
      <c r="F54" s="63"/>
      <c r="G54" s="64"/>
      <c r="H54" s="58"/>
      <c r="I54" s="98"/>
      <c r="J54" s="58"/>
      <c r="K54" s="65"/>
      <c r="L54" s="58"/>
      <c r="M54" s="58"/>
      <c r="N54" s="59"/>
      <c r="O54" s="59"/>
      <c r="P54" s="66">
        <f>IF(SUM(M54:N54)=0,"",SUM(M54:N54)/L54)</f>
      </c>
      <c r="Q54" s="67"/>
      <c r="R54" s="67"/>
      <c r="S54" s="67"/>
      <c r="T54" s="67"/>
      <c r="U54" s="68"/>
      <c r="V54" s="69"/>
      <c r="W54" s="69"/>
      <c r="X54" s="70"/>
      <c r="Y54" s="70"/>
      <c r="Z54" s="69"/>
      <c r="AA54" s="69"/>
      <c r="AB54" s="69"/>
      <c r="AC54" s="71"/>
      <c r="AD54" s="68"/>
      <c r="AE54" s="72"/>
      <c r="AF54" s="68"/>
      <c r="AG54" s="72"/>
      <c r="AH54" s="68"/>
      <c r="AI54" s="69"/>
      <c r="AJ54" s="73"/>
      <c r="AK54" s="68"/>
      <c r="AL54" s="69"/>
      <c r="AM54" s="73"/>
      <c r="AN54" s="72"/>
      <c r="AO54" s="57"/>
      <c r="AP54" s="15"/>
      <c r="AQ54" s="15"/>
      <c r="AR54" s="57"/>
      <c r="AS54" s="15"/>
      <c r="AT54" s="15"/>
      <c r="AU54" s="57"/>
      <c r="AV54" s="112"/>
      <c r="AW54" s="18"/>
      <c r="AX54" s="18"/>
      <c r="AY54" s="18"/>
      <c r="AZ54" s="15"/>
      <c r="BA54" s="19"/>
      <c r="BB54" s="19"/>
      <c r="BC54" s="20"/>
      <c r="BD54" s="20"/>
      <c r="BE54" s="15"/>
      <c r="BF54" s="15"/>
      <c r="BG54" s="21"/>
      <c r="BH54" s="21"/>
      <c r="BI54" s="15"/>
      <c r="BJ54" s="15"/>
      <c r="BK54" s="19"/>
      <c r="BL54" s="15"/>
      <c r="BM54" s="15"/>
      <c r="BN54" s="122"/>
      <c r="BO54" s="57"/>
      <c r="BP54" s="7"/>
      <c r="BQ54" s="6"/>
      <c r="BR54" s="144">
        <f t="shared" si="20"/>
      </c>
      <c r="BS54" s="144">
        <f t="shared" si="20"/>
      </c>
      <c r="BT54" s="144">
        <f t="shared" si="20"/>
      </c>
      <c r="BU54" s="144">
        <f t="shared" si="20"/>
      </c>
      <c r="BV54" s="145"/>
      <c r="BW54" s="146">
        <f t="shared" si="21"/>
      </c>
      <c r="BX54" s="146">
        <f t="shared" si="21"/>
      </c>
      <c r="BY54" s="147">
        <f t="shared" si="21"/>
      </c>
      <c r="BZ54" s="147">
        <f t="shared" si="21"/>
      </c>
      <c r="CA54" s="146">
        <f t="shared" si="21"/>
      </c>
      <c r="CB54" s="146">
        <f t="shared" si="21"/>
      </c>
      <c r="CC54" s="146">
        <f t="shared" si="21"/>
      </c>
      <c r="CD54" s="148">
        <f t="shared" si="21"/>
      </c>
      <c r="CE54" s="68"/>
    </row>
    <row r="55" spans="2:83" ht="12.75">
      <c r="B55" s="75"/>
      <c r="C55" s="74"/>
      <c r="D55" s="74"/>
      <c r="E55" s="74"/>
      <c r="F55" s="74"/>
      <c r="G55" s="74"/>
      <c r="H55" s="74"/>
      <c r="I55" s="99"/>
      <c r="J55" s="74"/>
      <c r="K55" s="75"/>
      <c r="L55" s="76"/>
      <c r="M55" s="74"/>
      <c r="N55" s="74"/>
      <c r="O55" s="160"/>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115"/>
      <c r="AW55" s="116"/>
      <c r="AX55" s="116"/>
      <c r="AY55" s="116"/>
      <c r="AZ55" s="116"/>
      <c r="BA55" s="116"/>
      <c r="BB55" s="116"/>
      <c r="BC55" s="116"/>
      <c r="BD55" s="116"/>
      <c r="BE55" s="116"/>
      <c r="BF55" s="116"/>
      <c r="BG55" s="116"/>
      <c r="BH55" s="116"/>
      <c r="BI55" s="116"/>
      <c r="BJ55" s="116"/>
      <c r="BK55" s="116"/>
      <c r="BL55" s="116"/>
      <c r="BM55" s="116"/>
      <c r="BN55" s="117"/>
      <c r="BO55" s="74"/>
      <c r="BP55" s="74"/>
      <c r="BR55" s="74"/>
      <c r="BS55" s="74"/>
      <c r="BT55" s="74"/>
      <c r="BU55" s="74"/>
      <c r="BV55" s="74"/>
      <c r="BW55" s="74"/>
      <c r="BX55" s="74"/>
      <c r="BY55" s="74"/>
      <c r="BZ55" s="74"/>
      <c r="CA55" s="74"/>
      <c r="CB55" s="74"/>
      <c r="CC55" s="74"/>
      <c r="CD55" s="74"/>
      <c r="CE55" s="74"/>
    </row>
    <row r="56" spans="9:66" ht="13.5" thickBot="1">
      <c r="I56" s="100"/>
      <c r="AV56" s="118"/>
      <c r="AW56" s="119"/>
      <c r="AX56" s="119"/>
      <c r="AY56" s="119"/>
      <c r="AZ56" s="119"/>
      <c r="BA56" s="119"/>
      <c r="BB56" s="119"/>
      <c r="BC56" s="119"/>
      <c r="BD56" s="119"/>
      <c r="BE56" s="119"/>
      <c r="BF56" s="119"/>
      <c r="BG56" s="119"/>
      <c r="BH56" s="119"/>
      <c r="BI56" s="119"/>
      <c r="BJ56" s="119"/>
      <c r="BK56" s="119"/>
      <c r="BL56" s="119"/>
      <c r="BM56" s="119"/>
      <c r="BN56" s="120"/>
    </row>
    <row r="57" ht="13.5" thickTop="1">
      <c r="I57" s="100"/>
    </row>
    <row r="58" ht="12.75">
      <c r="I58" s="100"/>
    </row>
    <row r="59" ht="12.75">
      <c r="I59" s="100"/>
    </row>
    <row r="60" ht="12.75">
      <c r="I60" s="100"/>
    </row>
    <row r="61" ht="12.75">
      <c r="I61" s="100"/>
    </row>
    <row r="62" ht="12.75">
      <c r="I62" s="100"/>
    </row>
    <row r="63" ht="12.75">
      <c r="I63" s="100"/>
    </row>
    <row r="64" ht="12.75">
      <c r="I64" s="100"/>
    </row>
    <row r="65" ht="12.75">
      <c r="I65" s="100"/>
    </row>
    <row r="66" ht="12.75">
      <c r="I66" s="100"/>
    </row>
    <row r="67" ht="12.75">
      <c r="I67" s="100"/>
    </row>
    <row r="68" ht="12.75">
      <c r="I68" s="100"/>
    </row>
    <row r="69" ht="12.75">
      <c r="I69" s="100"/>
    </row>
    <row r="70" ht="12.75">
      <c r="I70" s="100"/>
    </row>
    <row r="71" ht="12.75">
      <c r="I71" s="100"/>
    </row>
    <row r="72" ht="12.75">
      <c r="I72" s="100"/>
    </row>
    <row r="73" ht="12.75">
      <c r="I73" s="100"/>
    </row>
    <row r="74" ht="12.75">
      <c r="I74" s="100"/>
    </row>
    <row r="75" ht="12.75">
      <c r="I75" s="100"/>
    </row>
    <row r="76" ht="12.75">
      <c r="I76" s="100"/>
    </row>
    <row r="77" ht="12.75">
      <c r="I77" s="100"/>
    </row>
    <row r="78" ht="12.75">
      <c r="I78" s="100"/>
    </row>
    <row r="79" ht="12.75">
      <c r="I79" s="100"/>
    </row>
    <row r="80" ht="12.75">
      <c r="I80" s="100"/>
    </row>
    <row r="81" ht="12.75">
      <c r="I81" s="100"/>
    </row>
    <row r="82" ht="12.75">
      <c r="I82" s="100"/>
    </row>
    <row r="83" ht="12.75">
      <c r="I83" s="100"/>
    </row>
    <row r="84" ht="12.75">
      <c r="I84" s="100"/>
    </row>
    <row r="85" ht="12.75">
      <c r="I85" s="100"/>
    </row>
    <row r="86" ht="12.75">
      <c r="I86" s="100"/>
    </row>
    <row r="87" ht="12.75">
      <c r="I87" s="100"/>
    </row>
    <row r="88" ht="12.75">
      <c r="I88" s="100"/>
    </row>
    <row r="89" ht="12.75">
      <c r="I89" s="100"/>
    </row>
    <row r="90" ht="12.75">
      <c r="I90" s="100"/>
    </row>
    <row r="91" ht="12.75">
      <c r="I91" s="100"/>
    </row>
    <row r="92" ht="12.75">
      <c r="I92" s="100"/>
    </row>
    <row r="93" ht="12.75">
      <c r="I93" s="100"/>
    </row>
    <row r="94" ht="12.75">
      <c r="I94" s="100"/>
    </row>
    <row r="95" ht="12.75">
      <c r="I95" s="100"/>
    </row>
    <row r="96" ht="12.75">
      <c r="I96" s="100"/>
    </row>
    <row r="97" ht="12.75">
      <c r="I97" s="100"/>
    </row>
    <row r="98" ht="12.75">
      <c r="I98" s="100"/>
    </row>
    <row r="99" ht="12.75">
      <c r="I99" s="100"/>
    </row>
    <row r="100" ht="12.75">
      <c r="I100" s="100"/>
    </row>
    <row r="101" ht="12.75">
      <c r="I101" s="100"/>
    </row>
    <row r="102" ht="12.75">
      <c r="I102" s="100"/>
    </row>
    <row r="103" ht="12.75">
      <c r="I103" s="100"/>
    </row>
    <row r="104" ht="12.75">
      <c r="I104" s="100"/>
    </row>
  </sheetData>
  <sheetProtection/>
  <printOptions/>
  <pageMargins left="0.25" right="0.25" top="0.25" bottom="0.25" header="0.25" footer="0.25"/>
  <pageSetup fitToHeight="3" fitToWidth="4" horizontalDpi="600" verticalDpi="600" orientation="landscape" scale="79"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rgb="FFFF66FF"/>
    <pageSetUpPr fitToPage="1"/>
  </sheetPr>
  <dimension ref="B1:AP46"/>
  <sheetViews>
    <sheetView zoomScalePageLayoutView="0" workbookViewId="0" topLeftCell="A1">
      <selection activeCell="K13" sqref="K13"/>
    </sheetView>
  </sheetViews>
  <sheetFormatPr defaultColWidth="9.140625" defaultRowHeight="12.75"/>
  <cols>
    <col min="1" max="1" width="9.140625" style="174" customWidth="1"/>
    <col min="2" max="2" width="18.28125" style="174" customWidth="1"/>
    <col min="3" max="3" width="0.9921875" style="174" customWidth="1"/>
    <col min="4" max="4" width="7.00390625" style="174" customWidth="1"/>
    <col min="5" max="6" width="5.57421875" style="174" bestFit="1" customWidth="1"/>
    <col min="7" max="7" width="6.57421875" style="174" customWidth="1"/>
    <col min="8" max="8" width="0.9921875" style="174" customWidth="1"/>
    <col min="9" max="10" width="5.57421875" style="174" bestFit="1" customWidth="1"/>
    <col min="11" max="12" width="5.57421875" style="174" customWidth="1"/>
    <col min="13" max="13" width="5.57421875" style="174" bestFit="1" customWidth="1"/>
    <col min="14" max="15" width="5.57421875" style="174" customWidth="1"/>
    <col min="16" max="16" width="4.57421875" style="174" bestFit="1" customWidth="1"/>
    <col min="17" max="18" width="6.28125" style="174" customWidth="1"/>
    <col min="19" max="19" width="0.5625" style="174" customWidth="1"/>
    <col min="20" max="20" width="6.7109375" style="174" customWidth="1"/>
    <col min="21" max="21" width="20.28125" style="174" customWidth="1"/>
    <col min="22" max="22" width="0.5625" style="174" customWidth="1"/>
    <col min="23" max="23" width="7.28125" style="174" customWidth="1"/>
    <col min="24" max="24" width="20.28125" style="174" customWidth="1"/>
    <col min="25" max="25" width="0.5625" style="174" customWidth="1"/>
    <col min="26" max="26" width="6.7109375" style="174" customWidth="1"/>
    <col min="27" max="27" width="26.421875" style="174" customWidth="1"/>
    <col min="28" max="28" width="0.5625" style="174" customWidth="1"/>
    <col min="29" max="29" width="4.7109375" style="174" customWidth="1"/>
    <col min="30" max="16384" width="9.140625" style="174" customWidth="1"/>
  </cols>
  <sheetData>
    <row r="1" spans="2:27" ht="55.5" customHeight="1">
      <c r="B1" s="204" t="s">
        <v>353</v>
      </c>
      <c r="D1" s="177"/>
      <c r="E1" s="177"/>
      <c r="F1" s="177"/>
      <c r="G1" s="177"/>
      <c r="I1" s="177"/>
      <c r="J1" s="177"/>
      <c r="K1" s="177"/>
      <c r="L1" s="177"/>
      <c r="T1" s="177"/>
      <c r="U1" s="177"/>
      <c r="X1" s="177"/>
      <c r="AA1" s="177"/>
    </row>
    <row r="2" spans="4:27" ht="12.75" hidden="1">
      <c r="D2" s="177"/>
      <c r="E2" s="177"/>
      <c r="F2" s="177"/>
      <c r="G2" s="177"/>
      <c r="I2" s="177"/>
      <c r="J2" s="177"/>
      <c r="K2" s="177"/>
      <c r="L2" s="177"/>
      <c r="T2" s="177"/>
      <c r="U2" s="177"/>
      <c r="X2" s="177"/>
      <c r="AA2" s="177"/>
    </row>
    <row r="3" spans="4:27" ht="12.75" hidden="1">
      <c r="D3" s="177"/>
      <c r="E3" s="177"/>
      <c r="F3" s="177"/>
      <c r="G3" s="177"/>
      <c r="I3" s="177"/>
      <c r="J3" s="177"/>
      <c r="K3" s="177"/>
      <c r="L3" s="177"/>
      <c r="T3" s="177"/>
      <c r="U3" s="177"/>
      <c r="X3" s="177"/>
      <c r="AA3" s="177"/>
    </row>
    <row r="4" spans="4:27" ht="12.75" hidden="1">
      <c r="D4" s="177"/>
      <c r="E4" s="177"/>
      <c r="F4" s="177"/>
      <c r="G4" s="177"/>
      <c r="I4" s="177"/>
      <c r="J4" s="177"/>
      <c r="K4" s="177"/>
      <c r="L4" s="177"/>
      <c r="T4" s="177"/>
      <c r="U4" s="177"/>
      <c r="X4" s="177"/>
      <c r="AA4" s="177"/>
    </row>
    <row r="5" spans="3:42" s="197" customFormat="1" ht="26.25" customHeight="1">
      <c r="C5" s="199"/>
      <c r="D5" s="200"/>
      <c r="E5" s="208" t="s">
        <v>287</v>
      </c>
      <c r="F5" s="200"/>
      <c r="G5" s="200"/>
      <c r="H5" s="199"/>
      <c r="I5" s="200"/>
      <c r="L5" s="208"/>
      <c r="M5" s="208" t="s">
        <v>314</v>
      </c>
      <c r="N5" s="208"/>
      <c r="O5" s="208"/>
      <c r="P5" s="200"/>
      <c r="Q5" s="200"/>
      <c r="R5" s="200"/>
      <c r="S5" s="199"/>
      <c r="T5" s="217" t="s">
        <v>358</v>
      </c>
      <c r="U5" s="215"/>
      <c r="V5" s="199"/>
      <c r="W5" s="216" t="s">
        <v>357</v>
      </c>
      <c r="X5" s="215"/>
      <c r="Y5" s="180"/>
      <c r="Z5" s="217" t="s">
        <v>366</v>
      </c>
      <c r="AA5" s="215"/>
      <c r="AB5" s="180"/>
      <c r="AC5" s="200"/>
      <c r="AD5" s="211"/>
      <c r="AE5" s="211"/>
      <c r="AF5" s="211"/>
      <c r="AG5" s="211"/>
      <c r="AH5" s="211"/>
      <c r="AI5" s="211"/>
      <c r="AJ5" s="211"/>
      <c r="AK5" s="211"/>
      <c r="AL5" s="211"/>
      <c r="AM5" s="211"/>
      <c r="AN5" s="211"/>
      <c r="AO5" s="211"/>
      <c r="AP5" s="211"/>
    </row>
    <row r="6" spans="2:42" s="197" customFormat="1" ht="20.25" customHeight="1">
      <c r="B6" s="213">
        <v>31</v>
      </c>
      <c r="C6" s="199"/>
      <c r="D6" s="214">
        <f>+B6+1</f>
        <v>32</v>
      </c>
      <c r="E6" s="214">
        <f>+D6+1</f>
        <v>33</v>
      </c>
      <c r="F6" s="214">
        <f>+E6+1</f>
        <v>34</v>
      </c>
      <c r="G6" s="214">
        <f>+F6+1</f>
        <v>35</v>
      </c>
      <c r="H6" s="199"/>
      <c r="I6" s="214">
        <f>+G6+1</f>
        <v>36</v>
      </c>
      <c r="J6" s="214">
        <f aca="true" t="shared" si="0" ref="J6:R6">+I6+1</f>
        <v>37</v>
      </c>
      <c r="K6" s="214">
        <f t="shared" si="0"/>
        <v>38</v>
      </c>
      <c r="L6" s="214">
        <f t="shared" si="0"/>
        <v>39</v>
      </c>
      <c r="M6" s="214">
        <f t="shared" si="0"/>
        <v>40</v>
      </c>
      <c r="N6" s="214">
        <f t="shared" si="0"/>
        <v>41</v>
      </c>
      <c r="O6" s="214">
        <f t="shared" si="0"/>
        <v>42</v>
      </c>
      <c r="P6" s="214">
        <f t="shared" si="0"/>
        <v>43</v>
      </c>
      <c r="Q6" s="214">
        <f t="shared" si="0"/>
        <v>44</v>
      </c>
      <c r="R6" s="214">
        <f t="shared" si="0"/>
        <v>45</v>
      </c>
      <c r="S6" s="199"/>
      <c r="T6" s="214">
        <f>+R6+1</f>
        <v>46</v>
      </c>
      <c r="U6" s="214">
        <f>+T6+1</f>
        <v>47</v>
      </c>
      <c r="V6" s="199"/>
      <c r="W6" s="214">
        <f>+U6+1</f>
        <v>48</v>
      </c>
      <c r="X6" s="214">
        <f>+W6+1</f>
        <v>49</v>
      </c>
      <c r="Y6" s="180"/>
      <c r="Z6" s="214">
        <f>+X6+1</f>
        <v>50</v>
      </c>
      <c r="AA6" s="214">
        <f>+Z6+1</f>
        <v>51</v>
      </c>
      <c r="AB6" s="180"/>
      <c r="AC6" s="214">
        <f>+AA6+1</f>
        <v>52</v>
      </c>
      <c r="AD6" s="211"/>
      <c r="AE6" s="211"/>
      <c r="AF6" s="211"/>
      <c r="AG6" s="211"/>
      <c r="AH6" s="211"/>
      <c r="AI6" s="211"/>
      <c r="AJ6" s="211"/>
      <c r="AK6" s="211"/>
      <c r="AL6" s="211"/>
      <c r="AM6" s="211"/>
      <c r="AN6" s="211"/>
      <c r="AO6" s="211"/>
      <c r="AP6" s="211"/>
    </row>
    <row r="7" spans="2:29" ht="124.5" customHeight="1">
      <c r="B7" s="174" t="s">
        <v>0</v>
      </c>
      <c r="C7" s="180"/>
      <c r="D7" s="170" t="s">
        <v>310</v>
      </c>
      <c r="E7" s="170" t="s">
        <v>311</v>
      </c>
      <c r="F7" s="170" t="s">
        <v>312</v>
      </c>
      <c r="G7" s="206" t="s">
        <v>313</v>
      </c>
      <c r="H7" s="180"/>
      <c r="I7" s="170" t="s">
        <v>325</v>
      </c>
      <c r="J7" s="207" t="s">
        <v>324</v>
      </c>
      <c r="K7" s="207" t="s">
        <v>331</v>
      </c>
      <c r="L7" s="207" t="s">
        <v>323</v>
      </c>
      <c r="M7" s="207" t="s">
        <v>326</v>
      </c>
      <c r="N7" s="170" t="s">
        <v>350</v>
      </c>
      <c r="O7" s="170" t="s">
        <v>335</v>
      </c>
      <c r="P7" s="207" t="s">
        <v>333</v>
      </c>
      <c r="Q7" s="170" t="s">
        <v>319</v>
      </c>
      <c r="R7" s="170" t="s">
        <v>334</v>
      </c>
      <c r="S7" s="180"/>
      <c r="T7" s="170" t="s">
        <v>364</v>
      </c>
      <c r="U7" s="218" t="s">
        <v>315</v>
      </c>
      <c r="V7" s="180"/>
      <c r="W7" s="170" t="s">
        <v>341</v>
      </c>
      <c r="X7" s="218" t="s">
        <v>315</v>
      </c>
      <c r="Y7" s="180"/>
      <c r="Z7" s="170" t="s">
        <v>321</v>
      </c>
      <c r="AA7" s="218" t="s">
        <v>316</v>
      </c>
      <c r="AB7" s="180"/>
      <c r="AC7" s="170" t="s">
        <v>359</v>
      </c>
    </row>
    <row r="8" spans="2:29" ht="3" customHeight="1">
      <c r="B8" s="180"/>
      <c r="C8" s="180"/>
      <c r="D8" s="219"/>
      <c r="E8" s="219"/>
      <c r="F8" s="219"/>
      <c r="G8" s="220"/>
      <c r="H8" s="180"/>
      <c r="I8" s="180"/>
      <c r="J8" s="232"/>
      <c r="K8" s="232"/>
      <c r="L8" s="232"/>
      <c r="M8" s="232"/>
      <c r="N8" s="180"/>
      <c r="O8" s="180"/>
      <c r="P8" s="232"/>
      <c r="Q8" s="180"/>
      <c r="R8" s="180"/>
      <c r="S8" s="180"/>
      <c r="T8" s="173"/>
      <c r="U8" s="212"/>
      <c r="V8" s="180"/>
      <c r="W8" s="212"/>
      <c r="X8" s="212"/>
      <c r="Y8" s="180"/>
      <c r="Z8" s="180"/>
      <c r="AA8" s="221"/>
      <c r="AB8" s="180"/>
      <c r="AC8" s="212"/>
    </row>
    <row r="9" spans="2:29" ht="20.25">
      <c r="B9" s="201" t="s">
        <v>4</v>
      </c>
      <c r="C9" s="173"/>
      <c r="D9" s="222">
        <v>185</v>
      </c>
      <c r="E9" s="222">
        <v>3</v>
      </c>
      <c r="F9" s="222">
        <v>7</v>
      </c>
      <c r="G9" s="223">
        <f aca="true" t="shared" si="1" ref="G9:G46">IF(SUM(E9:F9)=0,"",SUM(E9:F9)/D9)</f>
        <v>0.05405405405405406</v>
      </c>
      <c r="H9" s="173"/>
      <c r="I9" s="209">
        <v>0.3</v>
      </c>
      <c r="J9" s="233">
        <v>0.42</v>
      </c>
      <c r="K9" s="233"/>
      <c r="L9" s="233"/>
      <c r="M9" s="233"/>
      <c r="N9" s="209"/>
      <c r="O9" s="209"/>
      <c r="P9" s="233">
        <v>0.5</v>
      </c>
      <c r="Q9" s="210" t="s">
        <v>320</v>
      </c>
      <c r="R9" s="210" t="s">
        <v>320</v>
      </c>
      <c r="S9" s="173"/>
      <c r="T9" s="233">
        <v>0.25</v>
      </c>
      <c r="U9" s="225" t="s">
        <v>329</v>
      </c>
      <c r="V9" s="173"/>
      <c r="W9" s="209" t="s">
        <v>290</v>
      </c>
      <c r="X9" s="225" t="s">
        <v>329</v>
      </c>
      <c r="Y9" s="173"/>
      <c r="Z9" s="224" t="s">
        <v>290</v>
      </c>
      <c r="AA9" s="225" t="s">
        <v>317</v>
      </c>
      <c r="AB9" s="173"/>
      <c r="AC9" s="224" t="s">
        <v>290</v>
      </c>
    </row>
    <row r="10" spans="2:29" ht="20.25">
      <c r="B10" s="201" t="s">
        <v>28</v>
      </c>
      <c r="C10" s="173"/>
      <c r="D10" s="222">
        <v>270</v>
      </c>
      <c r="E10" s="222">
        <v>2</v>
      </c>
      <c r="F10" s="222">
        <v>15</v>
      </c>
      <c r="G10" s="223">
        <f t="shared" si="1"/>
        <v>0.06296296296296296</v>
      </c>
      <c r="H10" s="173"/>
      <c r="I10" s="209">
        <v>0.05</v>
      </c>
      <c r="J10" s="233"/>
      <c r="K10" s="233"/>
      <c r="L10" s="233">
        <v>0.75</v>
      </c>
      <c r="M10" s="234"/>
      <c r="P10" s="233">
        <v>0.1</v>
      </c>
      <c r="Q10" s="209"/>
      <c r="R10" s="210" t="s">
        <v>320</v>
      </c>
      <c r="S10" s="173"/>
      <c r="T10" s="233">
        <v>0.3</v>
      </c>
      <c r="U10" s="225" t="s">
        <v>327</v>
      </c>
      <c r="V10" s="173"/>
      <c r="W10" s="239">
        <v>3</v>
      </c>
      <c r="X10" s="225" t="s">
        <v>340</v>
      </c>
      <c r="Y10" s="173"/>
      <c r="Z10" s="231" t="s">
        <v>6</v>
      </c>
      <c r="AA10" s="225" t="s">
        <v>236</v>
      </c>
      <c r="AB10" s="173"/>
      <c r="AC10" s="224">
        <v>25</v>
      </c>
    </row>
    <row r="11" spans="2:29" ht="3" customHeight="1">
      <c r="B11" s="202"/>
      <c r="C11" s="180"/>
      <c r="D11" s="219"/>
      <c r="E11" s="219"/>
      <c r="F11" s="219"/>
      <c r="G11" s="220"/>
      <c r="H11" s="180"/>
      <c r="I11" s="173"/>
      <c r="J11" s="233"/>
      <c r="K11" s="233"/>
      <c r="L11" s="233"/>
      <c r="M11" s="233"/>
      <c r="N11" s="173"/>
      <c r="O11" s="173"/>
      <c r="P11" s="233"/>
      <c r="Q11" s="173"/>
      <c r="R11" s="173"/>
      <c r="S11" s="180"/>
      <c r="T11" s="173"/>
      <c r="U11" s="221"/>
      <c r="V11" s="180"/>
      <c r="W11" s="212"/>
      <c r="X11" s="221"/>
      <c r="Y11" s="180"/>
      <c r="Z11" s="212"/>
      <c r="AA11" s="221"/>
      <c r="AB11" s="180"/>
      <c r="AC11" s="212"/>
    </row>
    <row r="12" spans="2:29" ht="15">
      <c r="B12" s="201" t="s">
        <v>143</v>
      </c>
      <c r="C12" s="173"/>
      <c r="D12" s="222">
        <v>1403</v>
      </c>
      <c r="E12" s="222">
        <v>10</v>
      </c>
      <c r="F12" s="222">
        <v>50</v>
      </c>
      <c r="G12" s="223">
        <f t="shared" si="1"/>
        <v>0.042765502494654314</v>
      </c>
      <c r="H12" s="173"/>
      <c r="I12" s="209"/>
      <c r="J12" s="233">
        <v>0.25</v>
      </c>
      <c r="K12" s="233"/>
      <c r="L12" s="233"/>
      <c r="M12" s="233"/>
      <c r="N12" s="209"/>
      <c r="O12" s="209"/>
      <c r="P12" s="233">
        <v>0.75</v>
      </c>
      <c r="Q12" s="209"/>
      <c r="R12" s="209"/>
      <c r="S12" s="173"/>
      <c r="T12" s="209" t="s">
        <v>290</v>
      </c>
      <c r="U12" s="236"/>
      <c r="V12" s="173"/>
      <c r="W12" s="209" t="s">
        <v>290</v>
      </c>
      <c r="X12" s="236"/>
      <c r="Y12" s="173"/>
      <c r="Z12" s="231" t="s">
        <v>6</v>
      </c>
      <c r="AA12" s="236"/>
      <c r="AB12" s="173"/>
      <c r="AC12" s="224">
        <v>2</v>
      </c>
    </row>
    <row r="13" spans="2:29" ht="20.25">
      <c r="B13" s="201" t="s">
        <v>177</v>
      </c>
      <c r="C13" s="173"/>
      <c r="D13" s="222">
        <v>184</v>
      </c>
      <c r="E13" s="222">
        <v>1</v>
      </c>
      <c r="F13" s="222">
        <v>20</v>
      </c>
      <c r="G13" s="223">
        <f t="shared" si="1"/>
        <v>0.11413043478260869</v>
      </c>
      <c r="H13" s="173"/>
      <c r="I13" s="209">
        <v>0.6</v>
      </c>
      <c r="J13" s="233"/>
      <c r="K13" s="233"/>
      <c r="L13" s="233"/>
      <c r="M13" s="233"/>
      <c r="N13" s="209"/>
      <c r="O13" s="209"/>
      <c r="P13" s="233">
        <v>0.4</v>
      </c>
      <c r="Q13" s="209"/>
      <c r="R13" s="209"/>
      <c r="S13" s="173"/>
      <c r="T13" s="233">
        <v>0.28</v>
      </c>
      <c r="U13" s="225" t="s">
        <v>330</v>
      </c>
      <c r="V13" s="173"/>
      <c r="W13" s="239">
        <v>1</v>
      </c>
      <c r="X13" s="225"/>
      <c r="Y13" s="173"/>
      <c r="Z13" s="231" t="s">
        <v>6</v>
      </c>
      <c r="AA13" s="225" t="s">
        <v>179</v>
      </c>
      <c r="AB13" s="173"/>
      <c r="AC13" s="224" t="s">
        <v>290</v>
      </c>
    </row>
    <row r="14" spans="2:29" ht="22.5">
      <c r="B14" s="201" t="s">
        <v>164</v>
      </c>
      <c r="C14" s="173"/>
      <c r="D14" s="222">
        <v>289</v>
      </c>
      <c r="E14" s="222">
        <v>6</v>
      </c>
      <c r="F14" s="222">
        <v>80</v>
      </c>
      <c r="G14" s="223">
        <f t="shared" si="1"/>
        <v>0.2975778546712803</v>
      </c>
      <c r="H14" s="173"/>
      <c r="I14" s="209">
        <v>0.4</v>
      </c>
      <c r="J14" s="233" t="s">
        <v>322</v>
      </c>
      <c r="K14" s="233"/>
      <c r="L14" s="233"/>
      <c r="M14" s="233"/>
      <c r="N14" s="209"/>
      <c r="O14" s="209"/>
      <c r="P14" s="233">
        <v>0.2</v>
      </c>
      <c r="Q14" s="209"/>
      <c r="R14" s="209"/>
      <c r="S14" s="173"/>
      <c r="T14" s="233">
        <v>0.4</v>
      </c>
      <c r="U14" s="225" t="s">
        <v>328</v>
      </c>
      <c r="V14" s="173"/>
      <c r="W14" s="209" t="s">
        <v>290</v>
      </c>
      <c r="X14" s="236"/>
      <c r="Y14" s="173"/>
      <c r="Z14" s="231" t="s">
        <v>6</v>
      </c>
      <c r="AA14" s="225" t="s">
        <v>168</v>
      </c>
      <c r="AB14" s="173"/>
      <c r="AC14" s="224" t="s">
        <v>290</v>
      </c>
    </row>
    <row r="15" spans="2:29" ht="3" customHeight="1">
      <c r="B15" s="202"/>
      <c r="C15" s="180"/>
      <c r="D15" s="219"/>
      <c r="E15" s="219"/>
      <c r="F15" s="219"/>
      <c r="G15" s="220"/>
      <c r="H15" s="180"/>
      <c r="I15" s="173"/>
      <c r="J15" s="233"/>
      <c r="K15" s="233"/>
      <c r="L15" s="233"/>
      <c r="M15" s="233"/>
      <c r="N15" s="173"/>
      <c r="O15" s="173"/>
      <c r="P15" s="233"/>
      <c r="Q15" s="173"/>
      <c r="R15" s="173"/>
      <c r="S15" s="180"/>
      <c r="T15" s="173"/>
      <c r="U15" s="221"/>
      <c r="V15" s="180"/>
      <c r="W15" s="212"/>
      <c r="X15" s="221"/>
      <c r="Y15" s="180"/>
      <c r="Z15" s="212"/>
      <c r="AA15" s="221"/>
      <c r="AB15" s="180"/>
      <c r="AC15" s="212"/>
    </row>
    <row r="16" spans="2:29" ht="15">
      <c r="B16" s="201" t="s">
        <v>223</v>
      </c>
      <c r="C16" s="173"/>
      <c r="D16" s="222">
        <v>694</v>
      </c>
      <c r="E16" s="222">
        <v>20</v>
      </c>
      <c r="F16" s="222">
        <v>75</v>
      </c>
      <c r="G16" s="223">
        <f t="shared" si="1"/>
        <v>0.13688760806916425</v>
      </c>
      <c r="H16" s="173"/>
      <c r="I16" s="209"/>
      <c r="J16" s="233"/>
      <c r="K16" s="233">
        <v>1</v>
      </c>
      <c r="L16" s="233"/>
      <c r="M16" s="234"/>
      <c r="P16" s="233"/>
      <c r="Q16" s="209"/>
      <c r="R16" s="209"/>
      <c r="S16" s="173"/>
      <c r="T16" s="209" t="s">
        <v>290</v>
      </c>
      <c r="U16" s="236"/>
      <c r="V16" s="173"/>
      <c r="W16" s="209" t="s">
        <v>290</v>
      </c>
      <c r="X16" s="236"/>
      <c r="Y16" s="173"/>
      <c r="Z16" s="231" t="s">
        <v>6</v>
      </c>
      <c r="AA16" s="225" t="s">
        <v>227</v>
      </c>
      <c r="AB16" s="173"/>
      <c r="AC16" s="226">
        <v>12</v>
      </c>
    </row>
    <row r="17" spans="2:29" ht="15">
      <c r="B17" s="201" t="s">
        <v>197</v>
      </c>
      <c r="C17" s="173"/>
      <c r="D17" s="222">
        <v>957</v>
      </c>
      <c r="E17" s="222">
        <v>8</v>
      </c>
      <c r="F17" s="222">
        <v>85</v>
      </c>
      <c r="G17" s="223">
        <f t="shared" si="1"/>
        <v>0.09717868338557993</v>
      </c>
      <c r="H17" s="173"/>
      <c r="I17" s="209"/>
      <c r="J17" s="233">
        <v>1</v>
      </c>
      <c r="K17" s="233"/>
      <c r="L17" s="233"/>
      <c r="M17" s="233"/>
      <c r="N17" s="209"/>
      <c r="O17" s="209"/>
      <c r="P17" s="233"/>
      <c r="Q17" s="209"/>
      <c r="R17" s="209"/>
      <c r="S17" s="173"/>
      <c r="T17" s="209" t="s">
        <v>290</v>
      </c>
      <c r="U17" s="236"/>
      <c r="V17" s="173"/>
      <c r="W17" s="209" t="s">
        <v>290</v>
      </c>
      <c r="X17" s="236"/>
      <c r="Y17" s="173"/>
      <c r="Z17" s="224" t="s">
        <v>290</v>
      </c>
      <c r="AA17" s="225" t="s">
        <v>200</v>
      </c>
      <c r="AB17" s="173"/>
      <c r="AC17" s="224" t="s">
        <v>290</v>
      </c>
    </row>
    <row r="18" spans="2:29" ht="15">
      <c r="B18" s="201" t="s">
        <v>7</v>
      </c>
      <c r="C18" s="173"/>
      <c r="D18" s="222">
        <v>150</v>
      </c>
      <c r="E18" s="222">
        <v>9</v>
      </c>
      <c r="F18" s="222">
        <v>15</v>
      </c>
      <c r="G18" s="223">
        <f t="shared" si="1"/>
        <v>0.16</v>
      </c>
      <c r="H18" s="173"/>
      <c r="I18" s="209">
        <v>0.1</v>
      </c>
      <c r="J18" s="233"/>
      <c r="K18" s="233"/>
      <c r="L18" s="233"/>
      <c r="M18" s="233"/>
      <c r="N18" s="209"/>
      <c r="O18" s="209"/>
      <c r="P18" s="233">
        <v>0.9</v>
      </c>
      <c r="Q18" s="209"/>
      <c r="R18" s="209"/>
      <c r="S18" s="173"/>
      <c r="T18" s="233">
        <v>0.1</v>
      </c>
      <c r="U18" s="225" t="s">
        <v>332</v>
      </c>
      <c r="V18" s="173"/>
      <c r="W18" s="209" t="s">
        <v>290</v>
      </c>
      <c r="X18" s="236"/>
      <c r="Y18" s="173"/>
      <c r="Z18" s="231" t="s">
        <v>6</v>
      </c>
      <c r="AA18" s="225"/>
      <c r="AB18" s="173"/>
      <c r="AC18" s="224" t="s">
        <v>290</v>
      </c>
    </row>
    <row r="19" spans="2:29" ht="3" customHeight="1">
      <c r="B19" s="202"/>
      <c r="C19" s="180"/>
      <c r="D19" s="219"/>
      <c r="E19" s="219"/>
      <c r="F19" s="219"/>
      <c r="G19" s="220"/>
      <c r="H19" s="180"/>
      <c r="I19" s="173"/>
      <c r="J19" s="233"/>
      <c r="K19" s="233"/>
      <c r="L19" s="233"/>
      <c r="M19" s="233"/>
      <c r="N19" s="173"/>
      <c r="O19" s="173"/>
      <c r="P19" s="233"/>
      <c r="Q19" s="173"/>
      <c r="R19" s="173"/>
      <c r="S19" s="180"/>
      <c r="T19" s="173"/>
      <c r="U19" s="221"/>
      <c r="V19" s="180"/>
      <c r="W19" s="212"/>
      <c r="X19" s="221"/>
      <c r="Y19" s="180"/>
      <c r="Z19" s="212"/>
      <c r="AA19" s="221"/>
      <c r="AB19" s="180"/>
      <c r="AC19" s="212"/>
    </row>
    <row r="20" spans="2:29" ht="20.25">
      <c r="B20" s="201" t="s">
        <v>1</v>
      </c>
      <c r="C20" s="173"/>
      <c r="D20" s="227">
        <v>767</v>
      </c>
      <c r="E20" s="227">
        <v>3</v>
      </c>
      <c r="F20" s="227">
        <v>62</v>
      </c>
      <c r="G20" s="223">
        <f t="shared" si="1"/>
        <v>0.0847457627118644</v>
      </c>
      <c r="H20" s="173"/>
      <c r="I20" s="209"/>
      <c r="J20" s="233"/>
      <c r="K20" s="233"/>
      <c r="L20" s="233"/>
      <c r="M20" s="233">
        <v>0.95</v>
      </c>
      <c r="N20" s="209"/>
      <c r="O20" s="209"/>
      <c r="P20" s="233">
        <v>0.05</v>
      </c>
      <c r="Q20" s="209"/>
      <c r="R20" s="209"/>
      <c r="S20" s="173"/>
      <c r="T20" s="233">
        <v>0.03</v>
      </c>
      <c r="U20" s="228" t="s">
        <v>205</v>
      </c>
      <c r="V20" s="173"/>
      <c r="W20" s="209" t="s">
        <v>290</v>
      </c>
      <c r="X20" s="236"/>
      <c r="Y20" s="173"/>
      <c r="Z20" s="231" t="s">
        <v>6</v>
      </c>
      <c r="AA20" s="225" t="s">
        <v>203</v>
      </c>
      <c r="AB20" s="173"/>
      <c r="AC20" s="224">
        <v>31</v>
      </c>
    </row>
    <row r="21" spans="2:29" ht="15">
      <c r="B21" s="201" t="s">
        <v>231</v>
      </c>
      <c r="C21" s="173"/>
      <c r="D21" s="227">
        <v>257</v>
      </c>
      <c r="E21" s="227">
        <v>5</v>
      </c>
      <c r="F21" s="227">
        <v>10</v>
      </c>
      <c r="G21" s="223">
        <f t="shared" si="1"/>
        <v>0.058365758754863814</v>
      </c>
      <c r="H21" s="173"/>
      <c r="I21" s="209"/>
      <c r="J21" s="233"/>
      <c r="K21" s="233"/>
      <c r="L21" s="233"/>
      <c r="M21" s="233"/>
      <c r="N21" s="209"/>
      <c r="O21" s="209">
        <v>0.75</v>
      </c>
      <c r="P21" s="233">
        <v>0.25</v>
      </c>
      <c r="Q21" s="209"/>
      <c r="R21" s="209"/>
      <c r="S21" s="173"/>
      <c r="T21" s="233">
        <v>0.25</v>
      </c>
      <c r="U21" s="229" t="s">
        <v>336</v>
      </c>
      <c r="V21" s="173"/>
      <c r="W21" s="240">
        <v>1</v>
      </c>
      <c r="X21" s="229" t="s">
        <v>342</v>
      </c>
      <c r="Y21" s="173"/>
      <c r="Z21" s="231" t="s">
        <v>6</v>
      </c>
      <c r="AA21" s="225"/>
      <c r="AB21" s="173"/>
      <c r="AC21" s="224" t="s">
        <v>290</v>
      </c>
    </row>
    <row r="22" spans="2:29" ht="30">
      <c r="B22" s="201" t="s">
        <v>101</v>
      </c>
      <c r="C22" s="173"/>
      <c r="D22" s="222">
        <v>570</v>
      </c>
      <c r="E22" s="222"/>
      <c r="F22" s="222">
        <v>40</v>
      </c>
      <c r="G22" s="223">
        <f t="shared" si="1"/>
        <v>0.07017543859649122</v>
      </c>
      <c r="H22" s="173"/>
      <c r="I22" s="210" t="s">
        <v>337</v>
      </c>
      <c r="J22" s="233"/>
      <c r="K22" s="233"/>
      <c r="L22" s="233"/>
      <c r="M22" s="233"/>
      <c r="N22" s="209"/>
      <c r="O22" s="209"/>
      <c r="P22" s="233">
        <v>0.99</v>
      </c>
      <c r="Q22" s="209"/>
      <c r="R22" s="209"/>
      <c r="S22" s="173"/>
      <c r="T22" s="209" t="s">
        <v>290</v>
      </c>
      <c r="U22" s="236"/>
      <c r="V22" s="173"/>
      <c r="W22" s="209" t="s">
        <v>290</v>
      </c>
      <c r="X22" s="236"/>
      <c r="Y22" s="173"/>
      <c r="Z22" s="231" t="s">
        <v>6</v>
      </c>
      <c r="AA22" s="225" t="s">
        <v>318</v>
      </c>
      <c r="AB22" s="173"/>
      <c r="AC22" s="224" t="s">
        <v>290</v>
      </c>
    </row>
    <row r="23" spans="2:29" ht="3" customHeight="1">
      <c r="B23" s="202"/>
      <c r="C23" s="180"/>
      <c r="D23" s="219"/>
      <c r="E23" s="219"/>
      <c r="F23" s="219"/>
      <c r="G23" s="220"/>
      <c r="H23" s="180"/>
      <c r="I23" s="173"/>
      <c r="J23" s="233"/>
      <c r="K23" s="233"/>
      <c r="L23" s="233"/>
      <c r="M23" s="233"/>
      <c r="N23" s="173"/>
      <c r="O23" s="173"/>
      <c r="P23" s="233"/>
      <c r="Q23" s="173"/>
      <c r="R23" s="173"/>
      <c r="S23" s="180"/>
      <c r="T23" s="173"/>
      <c r="U23" s="221"/>
      <c r="V23" s="180"/>
      <c r="W23" s="212"/>
      <c r="X23" s="221"/>
      <c r="Y23" s="180"/>
      <c r="Z23" s="212"/>
      <c r="AA23" s="221"/>
      <c r="AB23" s="180"/>
      <c r="AC23" s="212"/>
    </row>
    <row r="24" spans="2:29" ht="15">
      <c r="B24" s="203" t="s">
        <v>11</v>
      </c>
      <c r="C24" s="173"/>
      <c r="D24" s="222">
        <v>750</v>
      </c>
      <c r="E24" s="222">
        <v>2</v>
      </c>
      <c r="F24" s="222">
        <v>83</v>
      </c>
      <c r="G24" s="223">
        <f t="shared" si="1"/>
        <v>0.11333333333333333</v>
      </c>
      <c r="H24" s="173"/>
      <c r="I24" s="209"/>
      <c r="J24" s="234"/>
      <c r="K24" s="233"/>
      <c r="L24" s="233"/>
      <c r="M24" s="233">
        <v>1</v>
      </c>
      <c r="N24" s="209"/>
      <c r="O24" s="209"/>
      <c r="P24" s="233"/>
      <c r="Q24" s="209"/>
      <c r="R24" s="209"/>
      <c r="S24" s="173"/>
      <c r="T24" s="209" t="s">
        <v>290</v>
      </c>
      <c r="U24" s="236" t="s">
        <v>36</v>
      </c>
      <c r="V24" s="173"/>
      <c r="W24" s="239">
        <v>1</v>
      </c>
      <c r="X24" s="225" t="s">
        <v>343</v>
      </c>
      <c r="Y24" s="173"/>
      <c r="Z24" s="231" t="s">
        <v>6</v>
      </c>
      <c r="AA24" s="236"/>
      <c r="AB24" s="173"/>
      <c r="AC24" s="224" t="s">
        <v>290</v>
      </c>
    </row>
    <row r="25" spans="2:29" ht="20.25">
      <c r="B25" s="201" t="s">
        <v>122</v>
      </c>
      <c r="C25" s="173"/>
      <c r="D25" s="222">
        <v>1250</v>
      </c>
      <c r="E25" s="222">
        <v>25</v>
      </c>
      <c r="F25" s="222">
        <v>80</v>
      </c>
      <c r="G25" s="223">
        <f t="shared" si="1"/>
        <v>0.084</v>
      </c>
      <c r="H25" s="173"/>
      <c r="I25" s="209">
        <v>0.1</v>
      </c>
      <c r="J25" s="233">
        <v>0.9</v>
      </c>
      <c r="K25" s="233"/>
      <c r="L25" s="233"/>
      <c r="M25" s="233"/>
      <c r="N25" s="209"/>
      <c r="O25" s="209"/>
      <c r="P25" s="233"/>
      <c r="Q25" s="209"/>
      <c r="R25" s="209"/>
      <c r="S25" s="173"/>
      <c r="T25" s="233">
        <v>0.05</v>
      </c>
      <c r="U25" s="225" t="s">
        <v>338</v>
      </c>
      <c r="V25" s="173"/>
      <c r="W25" s="240">
        <v>2</v>
      </c>
      <c r="X25" s="225" t="s">
        <v>338</v>
      </c>
      <c r="Y25" s="173"/>
      <c r="Z25" s="231" t="s">
        <v>6</v>
      </c>
      <c r="AA25" s="225" t="s">
        <v>125</v>
      </c>
      <c r="AB25" s="173"/>
      <c r="AC25" s="224">
        <v>10</v>
      </c>
    </row>
    <row r="26" spans="2:29" ht="20.25">
      <c r="B26" s="201" t="s">
        <v>12</v>
      </c>
      <c r="C26" s="173"/>
      <c r="D26" s="222">
        <v>1200</v>
      </c>
      <c r="E26" s="222">
        <v>5</v>
      </c>
      <c r="F26" s="222">
        <v>50</v>
      </c>
      <c r="G26" s="223">
        <f t="shared" si="1"/>
        <v>0.04583333333333333</v>
      </c>
      <c r="H26" s="173"/>
      <c r="I26" s="209">
        <v>0.4</v>
      </c>
      <c r="J26" s="233">
        <v>0.1</v>
      </c>
      <c r="K26" s="233"/>
      <c r="L26" s="233"/>
      <c r="M26" s="233"/>
      <c r="N26" s="209"/>
      <c r="O26" s="209"/>
      <c r="P26" s="233">
        <v>0.5</v>
      </c>
      <c r="Q26" s="209"/>
      <c r="R26" s="209" t="s">
        <v>6</v>
      </c>
      <c r="S26" s="173"/>
      <c r="T26" s="233">
        <v>0.98</v>
      </c>
      <c r="U26" s="225" t="s">
        <v>339</v>
      </c>
      <c r="V26" s="173"/>
      <c r="W26" s="209" t="s">
        <v>290</v>
      </c>
      <c r="X26" s="236"/>
      <c r="Y26" s="173"/>
      <c r="Z26" s="231" t="s">
        <v>6</v>
      </c>
      <c r="AA26" s="225" t="s">
        <v>365</v>
      </c>
      <c r="AB26" s="173"/>
      <c r="AC26" s="224">
        <v>1</v>
      </c>
    </row>
    <row r="27" spans="2:29" ht="3" customHeight="1">
      <c r="B27" s="202"/>
      <c r="C27" s="180"/>
      <c r="D27" s="219"/>
      <c r="E27" s="219"/>
      <c r="F27" s="219"/>
      <c r="G27" s="220"/>
      <c r="H27" s="180"/>
      <c r="I27" s="173"/>
      <c r="J27" s="233"/>
      <c r="K27" s="233"/>
      <c r="L27" s="233"/>
      <c r="M27" s="233"/>
      <c r="N27" s="173"/>
      <c r="O27" s="173"/>
      <c r="P27" s="233"/>
      <c r="Q27" s="173"/>
      <c r="R27" s="173"/>
      <c r="S27" s="180"/>
      <c r="T27" s="173"/>
      <c r="U27" s="221"/>
      <c r="V27" s="180"/>
      <c r="W27" s="212"/>
      <c r="X27" s="221"/>
      <c r="Y27" s="180"/>
      <c r="Z27" s="212"/>
      <c r="AA27" s="221"/>
      <c r="AB27" s="180"/>
      <c r="AC27" s="212"/>
    </row>
    <row r="28" spans="2:29" ht="15">
      <c r="B28" s="201" t="s">
        <v>16</v>
      </c>
      <c r="C28" s="173"/>
      <c r="D28" s="222">
        <v>930</v>
      </c>
      <c r="E28" s="222">
        <v>11</v>
      </c>
      <c r="F28" s="222">
        <v>32</v>
      </c>
      <c r="G28" s="223">
        <f t="shared" si="1"/>
        <v>0.046236559139784944</v>
      </c>
      <c r="H28" s="173"/>
      <c r="I28" s="209"/>
      <c r="J28" s="233">
        <v>1</v>
      </c>
      <c r="K28" s="233"/>
      <c r="L28" s="233"/>
      <c r="M28" s="233"/>
      <c r="N28" s="209"/>
      <c r="O28" s="209"/>
      <c r="P28" s="233"/>
      <c r="Q28" s="209"/>
      <c r="R28" s="209"/>
      <c r="S28" s="173"/>
      <c r="T28" s="209" t="s">
        <v>290</v>
      </c>
      <c r="U28" s="236"/>
      <c r="V28" s="173"/>
      <c r="W28" s="209" t="s">
        <v>290</v>
      </c>
      <c r="X28" s="236"/>
      <c r="Y28" s="173"/>
      <c r="Z28" s="231" t="s">
        <v>6</v>
      </c>
      <c r="AA28" s="225" t="s">
        <v>130</v>
      </c>
      <c r="AB28" s="173"/>
      <c r="AC28" s="224">
        <v>8</v>
      </c>
    </row>
    <row r="29" spans="2:29" ht="15">
      <c r="B29" s="201" t="s">
        <v>37</v>
      </c>
      <c r="C29" s="173"/>
      <c r="D29" s="227">
        <v>300</v>
      </c>
      <c r="E29" s="227">
        <v>3</v>
      </c>
      <c r="F29" s="227">
        <v>25</v>
      </c>
      <c r="G29" s="223">
        <f t="shared" si="1"/>
        <v>0.09333333333333334</v>
      </c>
      <c r="H29" s="173"/>
      <c r="I29" s="209">
        <v>0.4</v>
      </c>
      <c r="J29" s="233">
        <v>0.6</v>
      </c>
      <c r="K29" s="235" t="s">
        <v>344</v>
      </c>
      <c r="L29" s="233"/>
      <c r="M29" s="233"/>
      <c r="N29" s="209"/>
      <c r="O29" s="209"/>
      <c r="P29" s="233"/>
      <c r="Q29" s="209"/>
      <c r="R29" s="209"/>
      <c r="S29" s="173"/>
      <c r="T29" s="233">
        <v>0.6</v>
      </c>
      <c r="U29" s="225"/>
      <c r="V29" s="173"/>
      <c r="W29" s="209" t="s">
        <v>290</v>
      </c>
      <c r="X29" s="236"/>
      <c r="Y29" s="173"/>
      <c r="Z29" s="231" t="s">
        <v>6</v>
      </c>
      <c r="AA29" s="225" t="s">
        <v>190</v>
      </c>
      <c r="AB29" s="173"/>
      <c r="AC29" s="224">
        <v>2</v>
      </c>
    </row>
    <row r="30" spans="2:29" ht="15">
      <c r="B30" s="201" t="s">
        <v>193</v>
      </c>
      <c r="C30" s="173"/>
      <c r="D30" s="227">
        <v>250</v>
      </c>
      <c r="E30" s="227">
        <v>40</v>
      </c>
      <c r="F30" s="227">
        <v>30</v>
      </c>
      <c r="G30" s="223">
        <f t="shared" si="1"/>
        <v>0.28</v>
      </c>
      <c r="H30" s="173"/>
      <c r="I30" s="209"/>
      <c r="J30" s="233">
        <v>1</v>
      </c>
      <c r="K30" s="233"/>
      <c r="L30" s="233"/>
      <c r="M30" s="233"/>
      <c r="N30" s="209"/>
      <c r="O30" s="209"/>
      <c r="P30" s="233"/>
      <c r="Q30" s="209"/>
      <c r="R30" s="209"/>
      <c r="S30" s="173"/>
      <c r="T30" s="209" t="s">
        <v>290</v>
      </c>
      <c r="U30" s="236"/>
      <c r="V30" s="173"/>
      <c r="W30" s="209" t="s">
        <v>290</v>
      </c>
      <c r="X30" s="236"/>
      <c r="Y30" s="173"/>
      <c r="Z30" s="231" t="s">
        <v>6</v>
      </c>
      <c r="AA30" s="225" t="s">
        <v>354</v>
      </c>
      <c r="AB30" s="173"/>
      <c r="AC30" s="224" t="s">
        <v>290</v>
      </c>
    </row>
    <row r="31" spans="2:29" ht="3" customHeight="1">
      <c r="B31" s="202"/>
      <c r="C31" s="180"/>
      <c r="D31" s="219"/>
      <c r="E31" s="219"/>
      <c r="F31" s="219"/>
      <c r="G31" s="220"/>
      <c r="H31" s="180"/>
      <c r="I31" s="173"/>
      <c r="J31" s="233"/>
      <c r="K31" s="233"/>
      <c r="L31" s="233"/>
      <c r="M31" s="233"/>
      <c r="N31" s="173"/>
      <c r="O31" s="173"/>
      <c r="P31" s="233"/>
      <c r="Q31" s="173"/>
      <c r="R31" s="173"/>
      <c r="S31" s="180"/>
      <c r="T31" s="173"/>
      <c r="U31" s="221"/>
      <c r="V31" s="180"/>
      <c r="W31" s="212"/>
      <c r="X31" s="221"/>
      <c r="Y31" s="180"/>
      <c r="Z31" s="212"/>
      <c r="AA31" s="221"/>
      <c r="AB31" s="180"/>
      <c r="AC31" s="212"/>
    </row>
    <row r="32" spans="2:29" ht="15">
      <c r="B32" s="201" t="s">
        <v>15</v>
      </c>
      <c r="C32" s="173"/>
      <c r="D32" s="222">
        <v>269</v>
      </c>
      <c r="E32" s="222">
        <v>8</v>
      </c>
      <c r="F32" s="222">
        <v>6</v>
      </c>
      <c r="G32" s="223">
        <f t="shared" si="1"/>
        <v>0.05204460966542751</v>
      </c>
      <c r="H32" s="173"/>
      <c r="I32" s="209"/>
      <c r="J32" s="233">
        <v>1</v>
      </c>
      <c r="K32" s="233"/>
      <c r="L32" s="233"/>
      <c r="M32" s="233"/>
      <c r="N32" s="209"/>
      <c r="O32" s="209"/>
      <c r="P32" s="233"/>
      <c r="Q32" s="209"/>
      <c r="R32" s="209"/>
      <c r="S32" s="173"/>
      <c r="T32" s="209" t="s">
        <v>290</v>
      </c>
      <c r="U32" s="236"/>
      <c r="V32" s="173"/>
      <c r="W32" s="209" t="s">
        <v>290</v>
      </c>
      <c r="X32" s="236"/>
      <c r="Y32" s="173"/>
      <c r="Z32" s="224" t="s">
        <v>290</v>
      </c>
      <c r="AA32" s="225" t="s">
        <v>125</v>
      </c>
      <c r="AB32" s="173"/>
      <c r="AC32" s="224" t="s">
        <v>290</v>
      </c>
    </row>
    <row r="33" spans="2:29" ht="20.25">
      <c r="B33" s="201" t="s">
        <v>102</v>
      </c>
      <c r="C33" s="173"/>
      <c r="D33" s="222">
        <v>400</v>
      </c>
      <c r="E33" s="222">
        <v>2</v>
      </c>
      <c r="F33" s="222">
        <v>32</v>
      </c>
      <c r="G33" s="223">
        <f t="shared" si="1"/>
        <v>0.085</v>
      </c>
      <c r="H33" s="173"/>
      <c r="I33" s="209"/>
      <c r="J33" s="233">
        <v>0.9</v>
      </c>
      <c r="K33" s="233"/>
      <c r="L33" s="233"/>
      <c r="M33" s="233"/>
      <c r="N33" s="209"/>
      <c r="O33" s="209"/>
      <c r="P33" s="233">
        <v>0.1</v>
      </c>
      <c r="Q33" s="209"/>
      <c r="R33" s="209"/>
      <c r="S33" s="173"/>
      <c r="T33" s="233">
        <v>0.1</v>
      </c>
      <c r="U33" s="225" t="s">
        <v>345</v>
      </c>
      <c r="V33" s="173"/>
      <c r="W33" s="239">
        <v>2</v>
      </c>
      <c r="X33" s="225" t="s">
        <v>346</v>
      </c>
      <c r="Y33" s="173"/>
      <c r="Z33" s="231" t="s">
        <v>6</v>
      </c>
      <c r="AA33" s="225" t="s">
        <v>104</v>
      </c>
      <c r="AB33" s="173"/>
      <c r="AC33" s="224">
        <v>1</v>
      </c>
    </row>
    <row r="34" spans="2:29" ht="3" customHeight="1">
      <c r="B34" s="202"/>
      <c r="C34" s="180"/>
      <c r="D34" s="219"/>
      <c r="E34" s="219"/>
      <c r="F34" s="219"/>
      <c r="G34" s="220"/>
      <c r="H34" s="180"/>
      <c r="I34" s="173"/>
      <c r="J34" s="233"/>
      <c r="K34" s="233"/>
      <c r="L34" s="233"/>
      <c r="M34" s="233"/>
      <c r="N34" s="173"/>
      <c r="O34" s="173"/>
      <c r="P34" s="233"/>
      <c r="Q34" s="173"/>
      <c r="R34" s="173"/>
      <c r="S34" s="180"/>
      <c r="T34" s="173"/>
      <c r="U34" s="221"/>
      <c r="V34" s="180"/>
      <c r="W34" s="212"/>
      <c r="X34" s="221"/>
      <c r="Y34" s="180"/>
      <c r="Z34" s="212"/>
      <c r="AA34" s="221"/>
      <c r="AB34" s="180"/>
      <c r="AC34" s="212"/>
    </row>
    <row r="35" spans="2:29" ht="15">
      <c r="B35" s="201" t="s">
        <v>17</v>
      </c>
      <c r="C35" s="173"/>
      <c r="D35" s="222">
        <v>1050</v>
      </c>
      <c r="E35" s="222">
        <v>15</v>
      </c>
      <c r="F35" s="222">
        <v>35</v>
      </c>
      <c r="G35" s="223">
        <f t="shared" si="1"/>
        <v>0.047619047619047616</v>
      </c>
      <c r="H35" s="173"/>
      <c r="I35" s="209"/>
      <c r="J35" s="233">
        <v>0.65</v>
      </c>
      <c r="K35" s="233"/>
      <c r="L35" s="233"/>
      <c r="M35" s="233"/>
      <c r="N35" s="209"/>
      <c r="O35" s="209"/>
      <c r="P35" s="233">
        <v>0.35</v>
      </c>
      <c r="Q35" s="209"/>
      <c r="R35" s="209"/>
      <c r="S35" s="173"/>
      <c r="T35" s="233">
        <v>0.4</v>
      </c>
      <c r="U35" s="225" t="s">
        <v>347</v>
      </c>
      <c r="V35" s="173"/>
      <c r="W35" s="224"/>
      <c r="X35" s="225" t="s">
        <v>348</v>
      </c>
      <c r="Y35" s="173"/>
      <c r="Z35" s="224" t="s">
        <v>290</v>
      </c>
      <c r="AA35" s="225"/>
      <c r="AB35" s="173"/>
      <c r="AC35" s="224" t="s">
        <v>290</v>
      </c>
    </row>
    <row r="36" spans="2:29" ht="15">
      <c r="B36" s="201" t="s">
        <v>230</v>
      </c>
      <c r="C36" s="173"/>
      <c r="D36" s="222">
        <v>345</v>
      </c>
      <c r="E36" s="222">
        <v>19</v>
      </c>
      <c r="F36" s="222">
        <v>10</v>
      </c>
      <c r="G36" s="223">
        <f t="shared" si="1"/>
        <v>0.08405797101449275</v>
      </c>
      <c r="H36" s="173"/>
      <c r="I36" s="209"/>
      <c r="J36" s="233">
        <v>0.75</v>
      </c>
      <c r="K36" s="235"/>
      <c r="L36" s="233"/>
      <c r="M36" s="233"/>
      <c r="N36" s="209"/>
      <c r="O36" s="238" t="s">
        <v>349</v>
      </c>
      <c r="P36" s="233">
        <v>0.25</v>
      </c>
      <c r="Q36" s="209"/>
      <c r="R36" s="209"/>
      <c r="S36" s="173"/>
      <c r="T36" s="209" t="s">
        <v>290</v>
      </c>
      <c r="U36" s="236"/>
      <c r="V36" s="173"/>
      <c r="W36" s="209" t="s">
        <v>290</v>
      </c>
      <c r="X36" s="236"/>
      <c r="Y36" s="173"/>
      <c r="Z36" s="231" t="s">
        <v>6</v>
      </c>
      <c r="AA36" s="225" t="s">
        <v>355</v>
      </c>
      <c r="AB36" s="173"/>
      <c r="AC36" s="224" t="s">
        <v>290</v>
      </c>
    </row>
    <row r="37" spans="2:29" ht="3" customHeight="1">
      <c r="B37" s="202"/>
      <c r="C37" s="180"/>
      <c r="D37" s="219"/>
      <c r="E37" s="219"/>
      <c r="F37" s="219"/>
      <c r="G37" s="220"/>
      <c r="H37" s="180"/>
      <c r="I37" s="173"/>
      <c r="J37" s="233"/>
      <c r="K37" s="233"/>
      <c r="L37" s="233"/>
      <c r="M37" s="233"/>
      <c r="N37" s="173"/>
      <c r="O37" s="173"/>
      <c r="P37" s="233"/>
      <c r="Q37" s="173"/>
      <c r="R37" s="173"/>
      <c r="S37" s="180"/>
      <c r="T37" s="173"/>
      <c r="U37" s="221"/>
      <c r="V37" s="180"/>
      <c r="W37" s="212"/>
      <c r="X37" s="221"/>
      <c r="Y37" s="180"/>
      <c r="Z37" s="212"/>
      <c r="AA37" s="221"/>
      <c r="AB37" s="180"/>
      <c r="AC37" s="212"/>
    </row>
    <row r="38" spans="2:29" ht="15">
      <c r="B38" s="201" t="s">
        <v>140</v>
      </c>
      <c r="C38" s="193"/>
      <c r="D38" s="222">
        <v>339</v>
      </c>
      <c r="E38" s="222">
        <v>10</v>
      </c>
      <c r="F38" s="222">
        <v>7</v>
      </c>
      <c r="G38" s="223">
        <f t="shared" si="1"/>
        <v>0.05014749262536873</v>
      </c>
      <c r="H38" s="193"/>
      <c r="I38" s="209">
        <v>1</v>
      </c>
      <c r="J38" s="233"/>
      <c r="K38" s="233"/>
      <c r="L38" s="233"/>
      <c r="M38" s="233"/>
      <c r="N38" s="209"/>
      <c r="O38" s="209"/>
      <c r="P38" s="233"/>
      <c r="Q38" s="209"/>
      <c r="R38" s="209"/>
      <c r="S38" s="193"/>
      <c r="T38" s="209" t="s">
        <v>290</v>
      </c>
      <c r="U38" s="236"/>
      <c r="V38" s="173"/>
      <c r="W38" s="209" t="s">
        <v>290</v>
      </c>
      <c r="X38" s="236"/>
      <c r="Y38" s="193"/>
      <c r="Z38" s="231" t="s">
        <v>6</v>
      </c>
      <c r="AA38" s="225" t="s">
        <v>130</v>
      </c>
      <c r="AB38" s="193"/>
      <c r="AC38" s="224" t="s">
        <v>290</v>
      </c>
    </row>
    <row r="39" spans="2:29" ht="15">
      <c r="B39" s="201" t="s">
        <v>23</v>
      </c>
      <c r="C39" s="173"/>
      <c r="D39" s="222">
        <v>284</v>
      </c>
      <c r="E39" s="230">
        <v>0.3</v>
      </c>
      <c r="F39" s="222">
        <v>17</v>
      </c>
      <c r="G39" s="223">
        <f t="shared" si="1"/>
        <v>0.06091549295774648</v>
      </c>
      <c r="H39" s="173"/>
      <c r="I39" s="209"/>
      <c r="J39" s="233">
        <v>0.66</v>
      </c>
      <c r="K39" s="233"/>
      <c r="L39" s="233"/>
      <c r="M39" s="233"/>
      <c r="N39" s="209"/>
      <c r="O39" s="209"/>
      <c r="P39" s="233">
        <v>0.34</v>
      </c>
      <c r="Q39" s="209"/>
      <c r="R39" s="209"/>
      <c r="S39" s="173"/>
      <c r="T39" s="209" t="s">
        <v>290</v>
      </c>
      <c r="U39" s="236"/>
      <c r="V39" s="173"/>
      <c r="W39" s="209" t="s">
        <v>290</v>
      </c>
      <c r="X39" s="236"/>
      <c r="Y39" s="173"/>
      <c r="Z39" s="231" t="s">
        <v>6</v>
      </c>
      <c r="AA39" s="225" t="s">
        <v>135</v>
      </c>
      <c r="AB39" s="173"/>
      <c r="AC39" s="224" t="s">
        <v>290</v>
      </c>
    </row>
    <row r="40" spans="2:29" ht="15">
      <c r="B40" s="201" t="s">
        <v>156</v>
      </c>
      <c r="C40" s="173"/>
      <c r="D40" s="222">
        <v>585</v>
      </c>
      <c r="E40" s="222">
        <v>8</v>
      </c>
      <c r="F40" s="222">
        <v>2</v>
      </c>
      <c r="G40" s="223">
        <f>IF(SUM(E40:F40)=0,"",SUM(E40:F40)/D40)</f>
        <v>0.017094017094017096</v>
      </c>
      <c r="H40" s="173"/>
      <c r="I40" s="209"/>
      <c r="J40" s="233">
        <v>1</v>
      </c>
      <c r="K40" s="233"/>
      <c r="L40" s="233"/>
      <c r="M40" s="233"/>
      <c r="N40" s="209"/>
      <c r="O40" s="209"/>
      <c r="P40" s="233"/>
      <c r="Q40" s="209"/>
      <c r="R40" s="209"/>
      <c r="S40" s="173"/>
      <c r="T40" s="209" t="s">
        <v>290</v>
      </c>
      <c r="U40" s="236"/>
      <c r="V40" s="173"/>
      <c r="W40" s="209" t="s">
        <v>290</v>
      </c>
      <c r="X40" s="236"/>
      <c r="Y40" s="173"/>
      <c r="Z40" s="231" t="s">
        <v>6</v>
      </c>
      <c r="AA40" s="225" t="s">
        <v>172</v>
      </c>
      <c r="AB40" s="173"/>
      <c r="AC40" s="224" t="s">
        <v>290</v>
      </c>
    </row>
    <row r="41" spans="2:29" ht="3" customHeight="1">
      <c r="B41" s="202"/>
      <c r="C41" s="180"/>
      <c r="D41" s="219"/>
      <c r="E41" s="219"/>
      <c r="F41" s="219"/>
      <c r="G41" s="220"/>
      <c r="H41" s="180"/>
      <c r="I41" s="173"/>
      <c r="J41" s="233"/>
      <c r="K41" s="233"/>
      <c r="L41" s="233"/>
      <c r="M41" s="233"/>
      <c r="N41" s="173"/>
      <c r="O41" s="173"/>
      <c r="P41" s="233"/>
      <c r="Q41" s="173"/>
      <c r="R41" s="173"/>
      <c r="S41" s="180"/>
      <c r="T41" s="173"/>
      <c r="U41" s="221"/>
      <c r="V41" s="180"/>
      <c r="W41" s="212"/>
      <c r="X41" s="221"/>
      <c r="Y41" s="180"/>
      <c r="Z41" s="212"/>
      <c r="AA41" s="221"/>
      <c r="AB41" s="180"/>
      <c r="AC41" s="212"/>
    </row>
    <row r="42" spans="2:29" ht="15">
      <c r="B42" s="201" t="s">
        <v>120</v>
      </c>
      <c r="C42" s="173"/>
      <c r="D42" s="222">
        <v>500</v>
      </c>
      <c r="E42" s="222">
        <v>15</v>
      </c>
      <c r="F42" s="222">
        <v>10</v>
      </c>
      <c r="G42" s="223">
        <f>IF(SUM(E42:F42)=0,"",SUM(E42:F42)/D42)</f>
        <v>0.05</v>
      </c>
      <c r="H42" s="173"/>
      <c r="I42" s="209"/>
      <c r="J42" s="233">
        <v>0.8</v>
      </c>
      <c r="K42" s="233"/>
      <c r="L42" s="233"/>
      <c r="M42" s="233"/>
      <c r="N42" s="209"/>
      <c r="O42" s="209"/>
      <c r="P42" s="233">
        <v>0.2</v>
      </c>
      <c r="Q42" s="209"/>
      <c r="R42" s="209"/>
      <c r="S42" s="173"/>
      <c r="T42" s="209" t="s">
        <v>290</v>
      </c>
      <c r="U42" s="236"/>
      <c r="V42" s="173"/>
      <c r="W42" s="209" t="s">
        <v>290</v>
      </c>
      <c r="X42" s="236"/>
      <c r="Y42" s="173"/>
      <c r="Z42" s="224" t="s">
        <v>290</v>
      </c>
      <c r="AA42" s="228"/>
      <c r="AB42" s="173"/>
      <c r="AC42" s="224" t="s">
        <v>290</v>
      </c>
    </row>
    <row r="43" spans="2:29" ht="20.25">
      <c r="B43" s="201" t="s">
        <v>244</v>
      </c>
      <c r="C43" s="173"/>
      <c r="D43" s="222">
        <v>8000</v>
      </c>
      <c r="E43" s="222">
        <v>315</v>
      </c>
      <c r="F43" s="222">
        <v>250</v>
      </c>
      <c r="G43" s="223">
        <f t="shared" si="1"/>
        <v>0.070625</v>
      </c>
      <c r="H43" s="173"/>
      <c r="I43" s="209">
        <v>0.1</v>
      </c>
      <c r="J43" s="233">
        <v>0.85</v>
      </c>
      <c r="K43" s="233"/>
      <c r="L43" s="233"/>
      <c r="M43" s="233"/>
      <c r="N43" s="209" t="s">
        <v>92</v>
      </c>
      <c r="O43" s="209"/>
      <c r="P43" s="233">
        <v>0.05</v>
      </c>
      <c r="Q43" s="209"/>
      <c r="R43" s="209"/>
      <c r="S43" s="173"/>
      <c r="T43" s="233">
        <v>0.01</v>
      </c>
      <c r="U43" s="225" t="s">
        <v>351</v>
      </c>
      <c r="V43" s="173"/>
      <c r="W43" s="209" t="s">
        <v>290</v>
      </c>
      <c r="X43" s="236"/>
      <c r="Y43" s="173"/>
      <c r="Z43" s="231" t="s">
        <v>6</v>
      </c>
      <c r="AA43" s="225"/>
      <c r="AB43" s="173"/>
      <c r="AC43" s="224">
        <v>40</v>
      </c>
    </row>
    <row r="44" spans="2:29" ht="15">
      <c r="B44" s="201" t="s">
        <v>158</v>
      </c>
      <c r="C44" s="173"/>
      <c r="D44" s="222">
        <v>7052</v>
      </c>
      <c r="E44" s="222">
        <v>430</v>
      </c>
      <c r="F44" s="222">
        <v>233</v>
      </c>
      <c r="G44" s="223">
        <f t="shared" si="1"/>
        <v>0.0940158820192853</v>
      </c>
      <c r="H44" s="173"/>
      <c r="I44" s="209"/>
      <c r="J44" s="233"/>
      <c r="K44" s="233"/>
      <c r="L44" s="233"/>
      <c r="M44" s="233">
        <v>0.9</v>
      </c>
      <c r="N44" s="209"/>
      <c r="O44" s="209"/>
      <c r="P44" s="233">
        <v>0.1</v>
      </c>
      <c r="Q44" s="209"/>
      <c r="R44" s="209"/>
      <c r="S44" s="173"/>
      <c r="T44" s="233">
        <v>0.05</v>
      </c>
      <c r="U44" s="237" t="s">
        <v>352</v>
      </c>
      <c r="V44" s="173"/>
      <c r="W44" s="209" t="s">
        <v>290</v>
      </c>
      <c r="X44" s="236"/>
      <c r="Y44" s="173"/>
      <c r="Z44" s="231" t="s">
        <v>6</v>
      </c>
      <c r="AA44" s="225" t="s">
        <v>356</v>
      </c>
      <c r="AB44" s="173"/>
      <c r="AC44" s="224" t="s">
        <v>290</v>
      </c>
    </row>
    <row r="45" ht="6" customHeight="1"/>
    <row r="46" spans="2:8" ht="15">
      <c r="B46" s="241" t="s">
        <v>370</v>
      </c>
      <c r="C46" s="242"/>
      <c r="D46" s="243">
        <f>SUM(D8:D45)</f>
        <v>29230</v>
      </c>
      <c r="E46" s="243">
        <f>SUM(E8:E45)</f>
        <v>975.3</v>
      </c>
      <c r="F46" s="243">
        <f>SUM(F8:F45)</f>
        <v>1361</v>
      </c>
      <c r="G46" s="244">
        <f t="shared" si="1"/>
        <v>0.07992815600410538</v>
      </c>
      <c r="H46" s="245"/>
    </row>
  </sheetData>
  <sheetProtection/>
  <printOptions horizontalCentered="1" verticalCentered="1"/>
  <pageMargins left="0.25" right="0.4" top="0.25" bottom="0.25" header="0.25" footer="0.25"/>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tabColor rgb="FFFF66FF"/>
    <pageSetUpPr fitToPage="1"/>
  </sheetPr>
  <dimension ref="B1:AP62"/>
  <sheetViews>
    <sheetView zoomScalePageLayoutView="0" workbookViewId="0" topLeftCell="A1">
      <selection activeCell="J19" sqref="J19"/>
    </sheetView>
  </sheetViews>
  <sheetFormatPr defaultColWidth="9.140625" defaultRowHeight="12.75"/>
  <cols>
    <col min="1" max="1" width="9.140625" style="184" customWidth="1"/>
    <col min="2" max="2" width="18.28125" style="184" customWidth="1"/>
    <col min="3" max="3" width="7.421875" style="175" customWidth="1"/>
    <col min="4" max="4" width="7.421875" style="195" customWidth="1"/>
    <col min="5" max="5" width="0.9921875" style="184" customWidth="1"/>
    <col min="6" max="6" width="4.57421875" style="184" bestFit="1" customWidth="1"/>
    <col min="7" max="8" width="5.57421875" style="184" bestFit="1" customWidth="1"/>
    <col min="9" max="9" width="3.28125" style="184" bestFit="1" customWidth="1"/>
    <col min="10" max="10" width="0.9921875" style="184" customWidth="1"/>
    <col min="11" max="12" width="4.57421875" style="184" customWidth="1"/>
    <col min="13" max="13" width="0.5625" style="184" customWidth="1"/>
    <col min="14" max="14" width="5.57421875" style="184" bestFit="1" customWidth="1"/>
    <col min="15" max="15" width="4.57421875" style="184" bestFit="1" customWidth="1"/>
    <col min="16" max="16" width="0.5625" style="184" customWidth="1"/>
    <col min="17" max="17" width="6.140625" style="184" customWidth="1"/>
    <col min="18" max="18" width="5.57421875" style="184" bestFit="1" customWidth="1"/>
    <col min="19" max="19" width="0.5625" style="184" customWidth="1"/>
    <col min="20" max="20" width="3.28125" style="184" bestFit="1" customWidth="1"/>
    <col min="21" max="21" width="5.7109375" style="184" bestFit="1" customWidth="1"/>
    <col min="22" max="22" width="5.7109375" style="184" customWidth="1"/>
    <col min="23" max="23" width="0.5625" style="184" customWidth="1"/>
    <col min="24" max="24" width="5.7109375" style="184" customWidth="1"/>
    <col min="25" max="25" width="3.28125" style="184" bestFit="1" customWidth="1"/>
    <col min="26" max="26" width="5.00390625" style="184" customWidth="1"/>
    <col min="27" max="27" width="0.5625" style="184" customWidth="1"/>
    <col min="28" max="29" width="5.57421875" style="184" bestFit="1" customWidth="1"/>
    <col min="30" max="30" width="0.5625" style="184" customWidth="1"/>
    <col min="31" max="31" width="5.57421875" style="184" bestFit="1" customWidth="1"/>
    <col min="32" max="32" width="4.57421875" style="184" bestFit="1" customWidth="1"/>
    <col min="33" max="33" width="0.5625" style="184" customWidth="1"/>
    <col min="34" max="34" width="3.421875" style="184" bestFit="1" customWidth="1"/>
    <col min="35" max="35" width="7.28125" style="184" customWidth="1"/>
    <col min="36" max="36" width="4.7109375" style="184" customWidth="1"/>
    <col min="37" max="37" width="0.5625" style="184" customWidth="1"/>
    <col min="38" max="38" width="3.421875" style="184" customWidth="1"/>
    <col min="39" max="39" width="4.7109375" style="184" customWidth="1"/>
    <col min="40" max="40" width="0.5625" style="184" customWidth="1"/>
    <col min="41" max="42" width="4.7109375" style="184" customWidth="1"/>
    <col min="43" max="16384" width="9.140625" style="184" customWidth="1"/>
  </cols>
  <sheetData>
    <row r="1" spans="2:32" s="174" customFormat="1" ht="55.5" customHeight="1">
      <c r="B1" s="204" t="s">
        <v>306</v>
      </c>
      <c r="C1" s="175"/>
      <c r="D1" s="176"/>
      <c r="F1" s="177"/>
      <c r="G1" s="177"/>
      <c r="H1" s="177"/>
      <c r="I1" s="177"/>
      <c r="K1" s="177"/>
      <c r="L1" s="177"/>
      <c r="Y1" s="177"/>
      <c r="Z1" s="177"/>
      <c r="AB1" s="177"/>
      <c r="AC1" s="177"/>
      <c r="AE1" s="177"/>
      <c r="AF1" s="177"/>
    </row>
    <row r="2" spans="3:32" s="174" customFormat="1" ht="12.75" hidden="1">
      <c r="C2" s="175"/>
      <c r="D2" s="176"/>
      <c r="F2" s="177"/>
      <c r="G2" s="177"/>
      <c r="H2" s="177"/>
      <c r="I2" s="177"/>
      <c r="K2" s="177"/>
      <c r="L2" s="177"/>
      <c r="Y2" s="177"/>
      <c r="Z2" s="177"/>
      <c r="AB2" s="177"/>
      <c r="AC2" s="177"/>
      <c r="AE2" s="177"/>
      <c r="AF2" s="177"/>
    </row>
    <row r="3" spans="3:32" s="174" customFormat="1" ht="12.75" hidden="1">
      <c r="C3" s="175"/>
      <c r="D3" s="176"/>
      <c r="F3" s="177"/>
      <c r="G3" s="177"/>
      <c r="H3" s="177"/>
      <c r="I3" s="177"/>
      <c r="K3" s="177"/>
      <c r="L3" s="177"/>
      <c r="Y3" s="177"/>
      <c r="Z3" s="177"/>
      <c r="AB3" s="177"/>
      <c r="AC3" s="177"/>
      <c r="AE3" s="177"/>
      <c r="AF3" s="177"/>
    </row>
    <row r="4" spans="3:32" s="174" customFormat="1" ht="12.75" hidden="1">
      <c r="C4" s="175"/>
      <c r="D4" s="176"/>
      <c r="F4" s="177"/>
      <c r="G4" s="177"/>
      <c r="H4" s="177"/>
      <c r="I4" s="177"/>
      <c r="K4" s="177"/>
      <c r="L4" s="177"/>
      <c r="Y4" s="177"/>
      <c r="Z4" s="177"/>
      <c r="AB4" s="177"/>
      <c r="AC4" s="177"/>
      <c r="AE4" s="177"/>
      <c r="AF4" s="177"/>
    </row>
    <row r="5" spans="2:42" s="198" customFormat="1" ht="20.25" customHeight="1">
      <c r="B5" s="213">
        <v>1</v>
      </c>
      <c r="C5" s="214">
        <f>+B5+1</f>
        <v>2</v>
      </c>
      <c r="D5" s="214">
        <f>+C5+1</f>
        <v>3</v>
      </c>
      <c r="E5" s="199"/>
      <c r="F5" s="214">
        <f>+D5+1</f>
        <v>4</v>
      </c>
      <c r="G5" s="214">
        <f>+F5+1</f>
        <v>5</v>
      </c>
      <c r="H5" s="214">
        <f>+G5+1</f>
        <v>6</v>
      </c>
      <c r="I5" s="214">
        <f>+H5+1</f>
        <v>7</v>
      </c>
      <c r="J5" s="199"/>
      <c r="K5" s="214">
        <f>+I5+1</f>
        <v>8</v>
      </c>
      <c r="L5" s="214">
        <f>+K5+1</f>
        <v>9</v>
      </c>
      <c r="M5" s="199"/>
      <c r="N5" s="214">
        <f>+L5+1</f>
        <v>10</v>
      </c>
      <c r="O5" s="214">
        <f>+N5+1</f>
        <v>11</v>
      </c>
      <c r="P5" s="199"/>
      <c r="Q5" s="214">
        <f>+O5+1</f>
        <v>12</v>
      </c>
      <c r="R5" s="214">
        <f>+Q5+1</f>
        <v>13</v>
      </c>
      <c r="S5" s="199"/>
      <c r="T5" s="214">
        <f>+R5+1</f>
        <v>14</v>
      </c>
      <c r="U5" s="214">
        <f>+T5+1</f>
        <v>15</v>
      </c>
      <c r="V5" s="214">
        <f>+U5+1</f>
        <v>16</v>
      </c>
      <c r="W5" s="199"/>
      <c r="X5" s="214">
        <f>+V5+1</f>
        <v>17</v>
      </c>
      <c r="Y5" s="214">
        <f>+X5+1</f>
        <v>18</v>
      </c>
      <c r="Z5" s="214">
        <f>+Y5+1</f>
        <v>19</v>
      </c>
      <c r="AA5" s="199"/>
      <c r="AB5" s="214">
        <f>+Z5+1</f>
        <v>20</v>
      </c>
      <c r="AC5" s="214">
        <f>+AB5+1</f>
        <v>21</v>
      </c>
      <c r="AD5" s="199"/>
      <c r="AE5" s="214">
        <f>+AC5+1</f>
        <v>22</v>
      </c>
      <c r="AF5" s="214">
        <f>+AE5+1</f>
        <v>23</v>
      </c>
      <c r="AG5" s="199"/>
      <c r="AH5" s="214">
        <f>+AF5+1</f>
        <v>24</v>
      </c>
      <c r="AI5" s="214">
        <f>+AH5+1</f>
        <v>25</v>
      </c>
      <c r="AJ5" s="214">
        <f>+AI5+1</f>
        <v>26</v>
      </c>
      <c r="AK5" s="199"/>
      <c r="AL5" s="214">
        <f>+AJ5+1</f>
        <v>27</v>
      </c>
      <c r="AM5" s="214">
        <f>+AL5+1</f>
        <v>28</v>
      </c>
      <c r="AN5" s="199"/>
      <c r="AO5" s="214">
        <f>+AM5+1</f>
        <v>29</v>
      </c>
      <c r="AP5" s="214">
        <f>+AO5+1</f>
        <v>30</v>
      </c>
    </row>
    <row r="6" spans="2:42" ht="141" customHeight="1">
      <c r="B6" s="174" t="s">
        <v>0</v>
      </c>
      <c r="C6" s="178" t="s">
        <v>288</v>
      </c>
      <c r="D6" s="179" t="s">
        <v>289</v>
      </c>
      <c r="E6" s="180"/>
      <c r="F6" s="183" t="s">
        <v>280</v>
      </c>
      <c r="G6" s="182" t="s">
        <v>303</v>
      </c>
      <c r="H6" s="183" t="s">
        <v>105</v>
      </c>
      <c r="I6" s="182" t="s">
        <v>308</v>
      </c>
      <c r="J6" s="180"/>
      <c r="K6" s="182" t="s">
        <v>152</v>
      </c>
      <c r="L6" s="182" t="s">
        <v>292</v>
      </c>
      <c r="M6" s="180"/>
      <c r="N6" s="181" t="s">
        <v>240</v>
      </c>
      <c r="O6" s="182" t="s">
        <v>307</v>
      </c>
      <c r="P6" s="180"/>
      <c r="Q6" s="181" t="s">
        <v>279</v>
      </c>
      <c r="R6" s="181" t="s">
        <v>278</v>
      </c>
      <c r="S6" s="180"/>
      <c r="T6" s="183" t="s">
        <v>283</v>
      </c>
      <c r="U6" s="182" t="s">
        <v>284</v>
      </c>
      <c r="V6" s="183" t="s">
        <v>291</v>
      </c>
      <c r="W6" s="180"/>
      <c r="X6" s="183" t="s">
        <v>297</v>
      </c>
      <c r="Y6" s="183" t="s">
        <v>367</v>
      </c>
      <c r="Z6" s="183" t="s">
        <v>300</v>
      </c>
      <c r="AA6" s="180"/>
      <c r="AB6" s="183" t="s">
        <v>282</v>
      </c>
      <c r="AC6" s="183" t="s">
        <v>281</v>
      </c>
      <c r="AD6" s="180"/>
      <c r="AE6" s="183" t="s">
        <v>293</v>
      </c>
      <c r="AF6" s="183" t="s">
        <v>309</v>
      </c>
      <c r="AG6" s="180"/>
      <c r="AH6" s="182" t="s">
        <v>275</v>
      </c>
      <c r="AI6" s="182" t="s">
        <v>298</v>
      </c>
      <c r="AJ6" s="182" t="s">
        <v>137</v>
      </c>
      <c r="AK6" s="180"/>
      <c r="AL6" s="182" t="s">
        <v>204</v>
      </c>
      <c r="AM6" s="183" t="s">
        <v>285</v>
      </c>
      <c r="AN6" s="180"/>
      <c r="AO6" s="183" t="s">
        <v>305</v>
      </c>
      <c r="AP6" s="183" t="s">
        <v>296</v>
      </c>
    </row>
    <row r="7" spans="2:42" ht="3" customHeight="1">
      <c r="B7" s="180"/>
      <c r="C7" s="185"/>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row>
    <row r="8" spans="2:42" ht="15">
      <c r="B8" s="201" t="s">
        <v>4</v>
      </c>
      <c r="C8" s="186">
        <v>7</v>
      </c>
      <c r="D8" s="171">
        <v>1</v>
      </c>
      <c r="E8" s="173"/>
      <c r="F8" s="172"/>
      <c r="G8" s="172"/>
      <c r="H8" s="172" t="s">
        <v>92</v>
      </c>
      <c r="I8" s="172" t="s">
        <v>92</v>
      </c>
      <c r="J8" s="173"/>
      <c r="K8" s="172"/>
      <c r="L8" s="172"/>
      <c r="M8" s="173"/>
      <c r="N8" s="172">
        <v>1</v>
      </c>
      <c r="O8" s="171" t="s">
        <v>276</v>
      </c>
      <c r="P8" s="173"/>
      <c r="Q8" s="172"/>
      <c r="R8" s="172"/>
      <c r="S8" s="173"/>
      <c r="T8" s="172"/>
      <c r="U8" s="171" t="s">
        <v>276</v>
      </c>
      <c r="V8" s="172"/>
      <c r="W8" s="173"/>
      <c r="X8" s="172"/>
      <c r="Y8" s="172"/>
      <c r="Z8" s="172"/>
      <c r="AA8" s="173"/>
      <c r="AB8" s="172"/>
      <c r="AC8" s="172"/>
      <c r="AD8" s="173"/>
      <c r="AE8" s="172"/>
      <c r="AF8" s="172"/>
      <c r="AG8" s="173"/>
      <c r="AH8" s="172"/>
      <c r="AI8" s="172"/>
      <c r="AJ8" s="172"/>
      <c r="AK8" s="173"/>
      <c r="AL8" s="172"/>
      <c r="AM8" s="172"/>
      <c r="AN8" s="173"/>
      <c r="AO8" s="172"/>
      <c r="AP8" s="172"/>
    </row>
    <row r="9" spans="2:42" ht="20.25">
      <c r="B9" s="201" t="s">
        <v>28</v>
      </c>
      <c r="C9" s="186">
        <v>15</v>
      </c>
      <c r="D9" s="171">
        <v>1</v>
      </c>
      <c r="E9" s="173"/>
      <c r="F9" s="172"/>
      <c r="G9" s="172"/>
      <c r="H9" s="172"/>
      <c r="I9" s="172"/>
      <c r="J9" s="173"/>
      <c r="K9" s="172"/>
      <c r="L9" s="172"/>
      <c r="M9" s="173"/>
      <c r="N9" s="172">
        <v>1</v>
      </c>
      <c r="O9" s="171" t="s">
        <v>276</v>
      </c>
      <c r="P9" s="173"/>
      <c r="Q9" s="187" t="s">
        <v>277</v>
      </c>
      <c r="S9" s="173"/>
      <c r="T9" s="172" t="s">
        <v>92</v>
      </c>
      <c r="U9" s="172"/>
      <c r="V9" s="172"/>
      <c r="W9" s="173"/>
      <c r="X9" s="172"/>
      <c r="Y9" s="172"/>
      <c r="Z9" s="172"/>
      <c r="AA9" s="173"/>
      <c r="AB9" s="172"/>
      <c r="AC9" s="172"/>
      <c r="AD9" s="173"/>
      <c r="AE9" s="172"/>
      <c r="AF9" s="172"/>
      <c r="AG9" s="173"/>
      <c r="AH9" s="172"/>
      <c r="AI9" s="172"/>
      <c r="AJ9" s="172"/>
      <c r="AK9" s="173"/>
      <c r="AL9" s="172"/>
      <c r="AM9" s="172"/>
      <c r="AN9" s="173"/>
      <c r="AO9" s="172"/>
      <c r="AP9" s="172"/>
    </row>
    <row r="10" spans="2:42" ht="3" customHeight="1">
      <c r="B10" s="202"/>
      <c r="C10" s="185"/>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row>
    <row r="11" spans="2:42" ht="15">
      <c r="B11" s="201" t="s">
        <v>143</v>
      </c>
      <c r="C11" s="186">
        <v>50</v>
      </c>
      <c r="D11" s="171">
        <v>1</v>
      </c>
      <c r="E11" s="173"/>
      <c r="F11" s="172"/>
      <c r="G11" s="172"/>
      <c r="H11" s="172"/>
      <c r="I11" s="172"/>
      <c r="J11" s="173"/>
      <c r="K11" s="171" t="s">
        <v>276</v>
      </c>
      <c r="L11" s="172"/>
      <c r="M11" s="173"/>
      <c r="N11" s="172"/>
      <c r="O11" s="172"/>
      <c r="P11" s="173"/>
      <c r="Q11" s="172"/>
      <c r="R11" s="172">
        <v>1</v>
      </c>
      <c r="S11" s="173"/>
      <c r="T11" s="172"/>
      <c r="U11" s="172"/>
      <c r="V11" s="172"/>
      <c r="W11" s="173"/>
      <c r="X11" s="172"/>
      <c r="Y11" s="172"/>
      <c r="Z11" s="172"/>
      <c r="AA11" s="173"/>
      <c r="AB11" s="172"/>
      <c r="AC11" s="172"/>
      <c r="AD11" s="173"/>
      <c r="AE11" s="172"/>
      <c r="AF11" s="172"/>
      <c r="AG11" s="173"/>
      <c r="AH11" s="172"/>
      <c r="AI11" s="172"/>
      <c r="AJ11" s="172"/>
      <c r="AK11" s="173"/>
      <c r="AL11" s="172"/>
      <c r="AM11" s="172"/>
      <c r="AN11" s="173"/>
      <c r="AO11" s="172"/>
      <c r="AP11" s="172"/>
    </row>
    <row r="12" spans="2:42" ht="15">
      <c r="B12" s="201" t="s">
        <v>177</v>
      </c>
      <c r="C12" s="186">
        <v>20</v>
      </c>
      <c r="D12" s="171">
        <v>0.5</v>
      </c>
      <c r="E12" s="173"/>
      <c r="F12" s="172"/>
      <c r="G12" s="172"/>
      <c r="H12" s="172">
        <v>1</v>
      </c>
      <c r="I12" s="172"/>
      <c r="J12" s="173"/>
      <c r="K12" s="172"/>
      <c r="L12" s="171" t="s">
        <v>276</v>
      </c>
      <c r="M12" s="173"/>
      <c r="N12" s="172" t="s">
        <v>92</v>
      </c>
      <c r="O12" s="172"/>
      <c r="P12" s="173"/>
      <c r="Q12" s="172"/>
      <c r="R12" s="172"/>
      <c r="S12" s="173"/>
      <c r="T12" s="172"/>
      <c r="U12" s="172"/>
      <c r="V12" s="172"/>
      <c r="W12" s="173"/>
      <c r="X12" s="172"/>
      <c r="Y12" s="172"/>
      <c r="Z12" s="172"/>
      <c r="AA12" s="173"/>
      <c r="AB12" s="172"/>
      <c r="AC12" s="172" t="s">
        <v>92</v>
      </c>
      <c r="AD12" s="173"/>
      <c r="AE12" s="172"/>
      <c r="AF12" s="172"/>
      <c r="AG12" s="173"/>
      <c r="AH12" s="172"/>
      <c r="AI12" s="172"/>
      <c r="AJ12" s="172"/>
      <c r="AK12" s="173"/>
      <c r="AL12" s="172"/>
      <c r="AM12" s="187" t="s">
        <v>286</v>
      </c>
      <c r="AN12" s="173"/>
      <c r="AO12" s="172"/>
      <c r="AP12" s="172"/>
    </row>
    <row r="13" spans="2:42" ht="15">
      <c r="B13" s="201" t="s">
        <v>164</v>
      </c>
      <c r="C13" s="186">
        <v>80</v>
      </c>
      <c r="D13" s="188" t="s">
        <v>290</v>
      </c>
      <c r="E13" s="173"/>
      <c r="F13" s="172">
        <v>0.6</v>
      </c>
      <c r="G13" s="172"/>
      <c r="H13" s="172"/>
      <c r="I13" s="172"/>
      <c r="J13" s="173"/>
      <c r="K13" s="172"/>
      <c r="L13" s="172"/>
      <c r="M13" s="173"/>
      <c r="N13" s="172"/>
      <c r="O13" s="172"/>
      <c r="P13" s="173"/>
      <c r="Q13" s="172"/>
      <c r="R13" s="172"/>
      <c r="S13" s="173"/>
      <c r="T13" s="172"/>
      <c r="U13" s="172"/>
      <c r="V13" s="172"/>
      <c r="W13" s="173"/>
      <c r="X13" s="172"/>
      <c r="Y13" s="172"/>
      <c r="Z13" s="172"/>
      <c r="AA13" s="173"/>
      <c r="AB13" s="172"/>
      <c r="AC13" s="172"/>
      <c r="AD13" s="173"/>
      <c r="AE13" s="172"/>
      <c r="AF13" s="172">
        <v>0.4</v>
      </c>
      <c r="AG13" s="173"/>
      <c r="AH13" s="172"/>
      <c r="AI13" s="172"/>
      <c r="AJ13" s="172"/>
      <c r="AK13" s="173"/>
      <c r="AL13" s="172"/>
      <c r="AM13" s="172"/>
      <c r="AN13" s="173"/>
      <c r="AO13" s="172"/>
      <c r="AP13" s="172"/>
    </row>
    <row r="14" spans="2:42" ht="3" customHeight="1">
      <c r="B14" s="202"/>
      <c r="C14" s="185"/>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row>
    <row r="15" spans="2:42" ht="15">
      <c r="B15" s="201" t="s">
        <v>223</v>
      </c>
      <c r="C15" s="186">
        <v>75</v>
      </c>
      <c r="D15" s="188" t="s">
        <v>290</v>
      </c>
      <c r="E15" s="173"/>
      <c r="F15" s="172"/>
      <c r="G15" s="172"/>
      <c r="H15" s="172"/>
      <c r="I15" s="172"/>
      <c r="J15" s="173"/>
      <c r="K15" s="172"/>
      <c r="L15" s="172"/>
      <c r="M15" s="173"/>
      <c r="N15" s="172"/>
      <c r="O15" s="172"/>
      <c r="P15" s="173"/>
      <c r="Q15" s="172"/>
      <c r="R15" s="172"/>
      <c r="S15" s="173"/>
      <c r="T15" s="172"/>
      <c r="U15" s="172"/>
      <c r="V15" s="172"/>
      <c r="W15" s="173"/>
      <c r="X15" s="172"/>
      <c r="Y15" s="172"/>
      <c r="Z15" s="172"/>
      <c r="AA15" s="173"/>
      <c r="AB15" s="172"/>
      <c r="AC15" s="172"/>
      <c r="AD15" s="173"/>
      <c r="AE15" s="172">
        <v>1</v>
      </c>
      <c r="AF15" s="172" t="s">
        <v>92</v>
      </c>
      <c r="AG15" s="173"/>
      <c r="AH15" s="172"/>
      <c r="AI15" s="172"/>
      <c r="AJ15" s="172"/>
      <c r="AK15" s="173"/>
      <c r="AL15" s="172"/>
      <c r="AM15" s="172"/>
      <c r="AN15" s="173"/>
      <c r="AO15" s="172"/>
      <c r="AP15" s="172"/>
    </row>
    <row r="16" spans="2:42" ht="15">
      <c r="B16" s="201" t="s">
        <v>197</v>
      </c>
      <c r="C16" s="186">
        <v>85</v>
      </c>
      <c r="D16" s="188" t="s">
        <v>290</v>
      </c>
      <c r="E16" s="173"/>
      <c r="F16" s="172"/>
      <c r="G16" s="172"/>
      <c r="H16" s="172">
        <v>1</v>
      </c>
      <c r="I16" s="172"/>
      <c r="J16" s="173"/>
      <c r="K16" s="172"/>
      <c r="L16" s="172"/>
      <c r="M16" s="173"/>
      <c r="N16" s="172"/>
      <c r="O16" s="172"/>
      <c r="P16" s="173"/>
      <c r="Q16" s="172"/>
      <c r="R16" s="172"/>
      <c r="S16" s="173"/>
      <c r="T16" s="172"/>
      <c r="U16" s="172"/>
      <c r="V16" s="172"/>
      <c r="W16" s="173"/>
      <c r="X16" s="172"/>
      <c r="Y16" s="172"/>
      <c r="Z16" s="172"/>
      <c r="AA16" s="173"/>
      <c r="AB16" s="172"/>
      <c r="AC16" s="172"/>
      <c r="AD16" s="173"/>
      <c r="AE16" s="172"/>
      <c r="AF16" s="172"/>
      <c r="AG16" s="173"/>
      <c r="AH16" s="172"/>
      <c r="AI16" s="172"/>
      <c r="AJ16" s="172"/>
      <c r="AK16" s="173"/>
      <c r="AL16" s="172"/>
      <c r="AM16" s="172"/>
      <c r="AN16" s="173"/>
      <c r="AO16" s="172"/>
      <c r="AP16" s="172"/>
    </row>
    <row r="17" spans="2:42" ht="15">
      <c r="B17" s="201" t="s">
        <v>7</v>
      </c>
      <c r="C17" s="186">
        <v>15</v>
      </c>
      <c r="D17" s="171">
        <v>1</v>
      </c>
      <c r="E17" s="173"/>
      <c r="F17" s="172"/>
      <c r="G17" s="172"/>
      <c r="H17" s="172">
        <v>0.1</v>
      </c>
      <c r="I17" s="172"/>
      <c r="J17" s="173"/>
      <c r="K17" s="172"/>
      <c r="L17" s="172"/>
      <c r="M17" s="173"/>
      <c r="N17" s="172">
        <v>0.8</v>
      </c>
      <c r="O17" s="172"/>
      <c r="P17" s="173"/>
      <c r="Q17" s="172"/>
      <c r="R17" s="172">
        <v>0.1</v>
      </c>
      <c r="S17" s="173"/>
      <c r="T17" s="172"/>
      <c r="U17" s="172"/>
      <c r="V17" s="172"/>
      <c r="W17" s="173"/>
      <c r="X17" s="172"/>
      <c r="Y17" s="172"/>
      <c r="Z17" s="172"/>
      <c r="AA17" s="173"/>
      <c r="AB17" s="172"/>
      <c r="AC17" s="172"/>
      <c r="AD17" s="173"/>
      <c r="AE17" s="172"/>
      <c r="AF17" s="172"/>
      <c r="AG17" s="173"/>
      <c r="AH17" s="171" t="s">
        <v>276</v>
      </c>
      <c r="AI17" s="172"/>
      <c r="AJ17" s="172"/>
      <c r="AK17" s="173"/>
      <c r="AL17" s="172"/>
      <c r="AM17" s="172"/>
      <c r="AN17" s="173"/>
      <c r="AO17" s="172"/>
      <c r="AP17" s="172"/>
    </row>
    <row r="18" spans="2:42" ht="3" customHeight="1">
      <c r="B18" s="202"/>
      <c r="C18" s="185"/>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row>
    <row r="19" spans="2:42" ht="15">
      <c r="B19" s="201" t="s">
        <v>1</v>
      </c>
      <c r="C19" s="186">
        <v>62</v>
      </c>
      <c r="D19" s="171">
        <v>1</v>
      </c>
      <c r="E19" s="173"/>
      <c r="F19" s="172"/>
      <c r="G19" s="172"/>
      <c r="H19" s="172">
        <v>1</v>
      </c>
      <c r="I19" s="172"/>
      <c r="J19" s="173"/>
      <c r="K19" s="172"/>
      <c r="L19" s="172"/>
      <c r="M19" s="173"/>
      <c r="N19" s="172"/>
      <c r="O19" s="172"/>
      <c r="P19" s="173"/>
      <c r="Q19" s="172"/>
      <c r="R19" s="172"/>
      <c r="S19" s="173"/>
      <c r="T19" s="172"/>
      <c r="U19" s="172"/>
      <c r="V19" s="172"/>
      <c r="W19" s="173"/>
      <c r="X19" s="172"/>
      <c r="Y19" s="172"/>
      <c r="Z19" s="172"/>
      <c r="AA19" s="173"/>
      <c r="AB19" s="172"/>
      <c r="AC19" s="172"/>
      <c r="AD19" s="173"/>
      <c r="AE19" s="172"/>
      <c r="AF19" s="172"/>
      <c r="AG19" s="173"/>
      <c r="AH19" s="172"/>
      <c r="AI19" s="172"/>
      <c r="AJ19" s="172"/>
      <c r="AK19" s="173"/>
      <c r="AL19" s="171" t="s">
        <v>276</v>
      </c>
      <c r="AM19" s="172"/>
      <c r="AN19" s="173"/>
      <c r="AO19" s="172"/>
      <c r="AP19" s="172"/>
    </row>
    <row r="20" spans="2:42" ht="15">
      <c r="B20" s="201" t="s">
        <v>231</v>
      </c>
      <c r="C20" s="186">
        <v>10</v>
      </c>
      <c r="D20" s="188" t="s">
        <v>290</v>
      </c>
      <c r="E20" s="173"/>
      <c r="F20" s="172"/>
      <c r="G20" s="172"/>
      <c r="H20" s="172"/>
      <c r="I20" s="172"/>
      <c r="J20" s="173"/>
      <c r="K20" s="172"/>
      <c r="L20" s="172"/>
      <c r="M20" s="173"/>
      <c r="N20" s="172"/>
      <c r="O20" s="172"/>
      <c r="P20" s="173"/>
      <c r="Q20" s="172"/>
      <c r="R20" s="172"/>
      <c r="S20" s="173"/>
      <c r="T20" s="172"/>
      <c r="U20" s="172"/>
      <c r="V20" s="172">
        <v>1</v>
      </c>
      <c r="W20" s="173"/>
      <c r="X20" s="172"/>
      <c r="Y20" s="172"/>
      <c r="Z20" s="172"/>
      <c r="AA20" s="173"/>
      <c r="AB20" s="172"/>
      <c r="AC20" s="172"/>
      <c r="AD20" s="173"/>
      <c r="AE20" s="172"/>
      <c r="AF20" s="172"/>
      <c r="AG20" s="173"/>
      <c r="AH20" s="172"/>
      <c r="AI20" s="172"/>
      <c r="AJ20" s="172"/>
      <c r="AK20" s="173"/>
      <c r="AL20" s="172"/>
      <c r="AM20" s="172"/>
      <c r="AN20" s="173"/>
      <c r="AO20" s="172"/>
      <c r="AP20" s="172"/>
    </row>
    <row r="21" spans="2:42" ht="15">
      <c r="B21" s="201" t="s">
        <v>101</v>
      </c>
      <c r="C21" s="186">
        <v>40</v>
      </c>
      <c r="D21" s="171">
        <v>1</v>
      </c>
      <c r="E21" s="173"/>
      <c r="F21" s="172"/>
      <c r="G21" s="172"/>
      <c r="H21" s="172">
        <v>1</v>
      </c>
      <c r="I21" s="172"/>
      <c r="J21" s="173"/>
      <c r="K21" s="172"/>
      <c r="L21" s="171" t="s">
        <v>276</v>
      </c>
      <c r="M21" s="173"/>
      <c r="N21" s="172"/>
      <c r="O21" s="172"/>
      <c r="P21" s="173"/>
      <c r="Q21" s="172"/>
      <c r="R21" s="172"/>
      <c r="S21" s="173"/>
      <c r="T21" s="172"/>
      <c r="U21" s="172"/>
      <c r="V21" s="172"/>
      <c r="W21" s="173"/>
      <c r="X21" s="172"/>
      <c r="Y21" s="172"/>
      <c r="Z21" s="172"/>
      <c r="AA21" s="173"/>
      <c r="AB21" s="172"/>
      <c r="AC21" s="172"/>
      <c r="AD21" s="173"/>
      <c r="AE21" s="172"/>
      <c r="AF21" s="172"/>
      <c r="AG21" s="173"/>
      <c r="AH21" s="172"/>
      <c r="AI21" s="172"/>
      <c r="AJ21" s="172"/>
      <c r="AK21" s="173"/>
      <c r="AL21" s="172"/>
      <c r="AM21" s="172"/>
      <c r="AN21" s="173"/>
      <c r="AO21" s="172"/>
      <c r="AP21" s="172"/>
    </row>
    <row r="22" spans="2:42" ht="3" customHeight="1">
      <c r="B22" s="202"/>
      <c r="C22" s="185"/>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row>
    <row r="23" spans="2:42" ht="15">
      <c r="B23" s="203" t="s">
        <v>11</v>
      </c>
      <c r="C23" s="167">
        <v>83</v>
      </c>
      <c r="D23" s="171">
        <v>0.1</v>
      </c>
      <c r="E23" s="173"/>
      <c r="F23" s="172"/>
      <c r="G23" s="172"/>
      <c r="H23" s="172"/>
      <c r="I23" s="172"/>
      <c r="J23" s="173"/>
      <c r="K23" s="172"/>
      <c r="L23" s="171" t="s">
        <v>276</v>
      </c>
      <c r="M23" s="173"/>
      <c r="N23" s="172"/>
      <c r="O23" s="172"/>
      <c r="P23" s="173"/>
      <c r="Q23" s="172"/>
      <c r="R23" s="172"/>
      <c r="S23" s="173"/>
      <c r="T23" s="172"/>
      <c r="U23" s="172"/>
      <c r="V23" s="172"/>
      <c r="W23" s="173"/>
      <c r="X23" s="172"/>
      <c r="Y23" s="172"/>
      <c r="Z23" s="172"/>
      <c r="AA23" s="173"/>
      <c r="AB23" s="172">
        <v>1</v>
      </c>
      <c r="AC23" s="172"/>
      <c r="AD23" s="173"/>
      <c r="AE23" s="172"/>
      <c r="AF23" s="172"/>
      <c r="AG23" s="173"/>
      <c r="AH23" s="172"/>
      <c r="AI23" s="172"/>
      <c r="AJ23" s="172"/>
      <c r="AK23" s="173"/>
      <c r="AL23" s="172"/>
      <c r="AM23" s="172"/>
      <c r="AN23" s="173"/>
      <c r="AO23" s="172"/>
      <c r="AP23" s="172"/>
    </row>
    <row r="24" spans="2:42" ht="30">
      <c r="B24" s="201" t="s">
        <v>122</v>
      </c>
      <c r="C24" s="186">
        <v>80</v>
      </c>
      <c r="D24" s="191" t="s">
        <v>295</v>
      </c>
      <c r="E24" s="173"/>
      <c r="F24" s="172"/>
      <c r="G24" s="189"/>
      <c r="H24" s="205" t="s">
        <v>294</v>
      </c>
      <c r="I24" s="172"/>
      <c r="J24" s="173"/>
      <c r="K24" s="172"/>
      <c r="L24" s="172"/>
      <c r="M24" s="173"/>
      <c r="N24" s="172"/>
      <c r="O24" s="172"/>
      <c r="P24" s="173"/>
      <c r="Q24" s="172"/>
      <c r="R24" s="172"/>
      <c r="S24" s="173"/>
      <c r="T24" s="172"/>
      <c r="U24" s="172"/>
      <c r="V24" s="172"/>
      <c r="W24" s="173"/>
      <c r="X24" s="172"/>
      <c r="Y24" s="172"/>
      <c r="Z24" s="172"/>
      <c r="AA24" s="173"/>
      <c r="AB24" s="172"/>
      <c r="AC24" s="172"/>
      <c r="AD24" s="173"/>
      <c r="AE24" s="172">
        <v>0.8</v>
      </c>
      <c r="AF24" s="172"/>
      <c r="AG24" s="173"/>
      <c r="AH24" s="172"/>
      <c r="AI24" s="172"/>
      <c r="AJ24" s="172"/>
      <c r="AK24" s="173"/>
      <c r="AL24" s="172"/>
      <c r="AM24" s="172"/>
      <c r="AN24" s="173"/>
      <c r="AO24" s="172"/>
      <c r="AP24" s="172"/>
    </row>
    <row r="25" spans="2:42" ht="15">
      <c r="B25" s="201" t="s">
        <v>12</v>
      </c>
      <c r="C25" s="186">
        <v>50</v>
      </c>
      <c r="D25" s="188" t="s">
        <v>290</v>
      </c>
      <c r="E25" s="173"/>
      <c r="F25" s="172"/>
      <c r="G25" s="172"/>
      <c r="H25" s="172"/>
      <c r="I25" s="172"/>
      <c r="J25" s="173"/>
      <c r="K25" s="172"/>
      <c r="L25" s="172"/>
      <c r="M25" s="173"/>
      <c r="N25" s="172"/>
      <c r="O25" s="172"/>
      <c r="P25" s="173"/>
      <c r="Q25" s="172"/>
      <c r="R25" s="172"/>
      <c r="S25" s="173"/>
      <c r="T25" s="172"/>
      <c r="U25" s="172"/>
      <c r="V25" s="172"/>
      <c r="W25" s="173"/>
      <c r="X25" s="172"/>
      <c r="Y25" s="172"/>
      <c r="Z25" s="172"/>
      <c r="AA25" s="173"/>
      <c r="AB25" s="172">
        <v>1</v>
      </c>
      <c r="AC25" s="172"/>
      <c r="AD25" s="173"/>
      <c r="AE25" s="172"/>
      <c r="AF25" s="172"/>
      <c r="AG25" s="173"/>
      <c r="AH25" s="172"/>
      <c r="AI25" s="172"/>
      <c r="AJ25" s="172"/>
      <c r="AK25" s="173"/>
      <c r="AL25" s="172"/>
      <c r="AM25" s="172"/>
      <c r="AN25" s="173"/>
      <c r="AO25" s="172"/>
      <c r="AP25" s="172" t="s">
        <v>92</v>
      </c>
    </row>
    <row r="26" spans="2:42" ht="3" customHeight="1">
      <c r="B26" s="202"/>
      <c r="C26" s="185"/>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row>
    <row r="27" spans="2:42" ht="15">
      <c r="B27" s="201" t="s">
        <v>16</v>
      </c>
      <c r="C27" s="186">
        <v>32</v>
      </c>
      <c r="D27" s="171">
        <v>1</v>
      </c>
      <c r="E27" s="173"/>
      <c r="F27" s="172"/>
      <c r="G27" s="172"/>
      <c r="H27" s="172"/>
      <c r="I27" s="172"/>
      <c r="J27" s="173"/>
      <c r="K27" s="172"/>
      <c r="L27" s="172"/>
      <c r="M27" s="173"/>
      <c r="N27" s="172">
        <v>1</v>
      </c>
      <c r="O27" s="171" t="s">
        <v>276</v>
      </c>
      <c r="P27" s="173"/>
      <c r="Q27" s="172"/>
      <c r="R27" s="172"/>
      <c r="S27" s="173"/>
      <c r="T27" s="172"/>
      <c r="U27" s="172"/>
      <c r="V27" s="172"/>
      <c r="W27" s="173"/>
      <c r="X27" s="172"/>
      <c r="Y27" s="172"/>
      <c r="Z27" s="172"/>
      <c r="AA27" s="173"/>
      <c r="AB27" s="172"/>
      <c r="AC27" s="172"/>
      <c r="AD27" s="173"/>
      <c r="AE27" s="172"/>
      <c r="AF27" s="172"/>
      <c r="AG27" s="173"/>
      <c r="AH27" s="172"/>
      <c r="AI27" s="172"/>
      <c r="AJ27" s="172"/>
      <c r="AK27" s="173"/>
      <c r="AL27" s="172"/>
      <c r="AM27" s="172"/>
      <c r="AN27" s="173"/>
      <c r="AO27" s="172"/>
      <c r="AP27" s="172"/>
    </row>
    <row r="28" spans="2:42" ht="15">
      <c r="B28" s="201" t="s">
        <v>37</v>
      </c>
      <c r="C28" s="186">
        <v>25</v>
      </c>
      <c r="D28" s="171">
        <v>1</v>
      </c>
      <c r="E28" s="173"/>
      <c r="F28" s="172"/>
      <c r="G28" s="172"/>
      <c r="H28" s="172">
        <v>1</v>
      </c>
      <c r="I28" s="172"/>
      <c r="J28" s="173"/>
      <c r="K28" s="172"/>
      <c r="L28" s="171" t="s">
        <v>276</v>
      </c>
      <c r="M28" s="173"/>
      <c r="N28" s="172"/>
      <c r="O28" s="172"/>
      <c r="P28" s="173"/>
      <c r="Q28" s="172"/>
      <c r="R28" s="172"/>
      <c r="S28" s="173"/>
      <c r="T28" s="172"/>
      <c r="U28" s="172"/>
      <c r="V28" s="172"/>
      <c r="W28" s="173"/>
      <c r="X28" s="172"/>
      <c r="Y28" s="172"/>
      <c r="Z28" s="172"/>
      <c r="AA28" s="173"/>
      <c r="AB28" s="172"/>
      <c r="AC28" s="172"/>
      <c r="AD28" s="173"/>
      <c r="AE28" s="172"/>
      <c r="AF28" s="172"/>
      <c r="AG28" s="173"/>
      <c r="AH28" s="172"/>
      <c r="AI28" s="172"/>
      <c r="AJ28" s="172"/>
      <c r="AK28" s="173"/>
      <c r="AL28" s="172"/>
      <c r="AM28" s="172"/>
      <c r="AN28" s="173"/>
      <c r="AO28" s="172"/>
      <c r="AP28" s="172"/>
    </row>
    <row r="29" spans="2:42" ht="15">
      <c r="B29" s="201" t="s">
        <v>193</v>
      </c>
      <c r="C29" s="186">
        <v>30</v>
      </c>
      <c r="D29" s="190" t="s">
        <v>36</v>
      </c>
      <c r="E29" s="173"/>
      <c r="F29" s="172"/>
      <c r="G29" s="172"/>
      <c r="H29" s="172"/>
      <c r="I29" s="172"/>
      <c r="J29" s="173"/>
      <c r="K29" s="172"/>
      <c r="L29" s="172"/>
      <c r="M29" s="173"/>
      <c r="N29" s="172"/>
      <c r="O29" s="172"/>
      <c r="P29" s="173"/>
      <c r="Q29" s="172"/>
      <c r="R29" s="172"/>
      <c r="S29" s="173"/>
      <c r="T29" s="172"/>
      <c r="U29" s="172"/>
      <c r="V29" s="172"/>
      <c r="W29" s="173"/>
      <c r="X29" s="172"/>
      <c r="Y29" s="172"/>
      <c r="Z29" s="172"/>
      <c r="AA29" s="173"/>
      <c r="AB29" s="172"/>
      <c r="AC29" s="172"/>
      <c r="AD29" s="173"/>
      <c r="AE29" s="172"/>
      <c r="AF29" s="172"/>
      <c r="AG29" s="173"/>
      <c r="AH29" s="172"/>
      <c r="AI29" s="172"/>
      <c r="AJ29" s="172"/>
      <c r="AK29" s="173"/>
      <c r="AL29" s="172"/>
      <c r="AM29" s="172"/>
      <c r="AN29" s="173"/>
      <c r="AO29" s="172"/>
      <c r="AP29" s="172"/>
    </row>
    <row r="30" spans="2:42" ht="3" customHeight="1">
      <c r="B30" s="202"/>
      <c r="C30" s="185"/>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row>
    <row r="31" spans="2:42" ht="15">
      <c r="B31" s="201" t="s">
        <v>15</v>
      </c>
      <c r="C31" s="186">
        <v>6</v>
      </c>
      <c r="D31" s="171">
        <v>1</v>
      </c>
      <c r="E31" s="173"/>
      <c r="F31" s="172"/>
      <c r="G31" s="172"/>
      <c r="H31" s="172"/>
      <c r="I31" s="172"/>
      <c r="J31" s="173"/>
      <c r="K31" s="172"/>
      <c r="L31" s="172"/>
      <c r="M31" s="173"/>
      <c r="N31" s="172"/>
      <c r="O31" s="171" t="s">
        <v>276</v>
      </c>
      <c r="P31" s="173"/>
      <c r="Q31" s="172"/>
      <c r="R31" s="172"/>
      <c r="S31" s="173"/>
      <c r="T31" s="172"/>
      <c r="U31" s="172"/>
      <c r="V31" s="172"/>
      <c r="W31" s="173"/>
      <c r="X31" s="172"/>
      <c r="Y31" s="172"/>
      <c r="Z31" s="172"/>
      <c r="AA31" s="173"/>
      <c r="AB31" s="172"/>
      <c r="AC31" s="172">
        <v>1</v>
      </c>
      <c r="AD31" s="173"/>
      <c r="AE31" s="172"/>
      <c r="AF31" s="172"/>
      <c r="AG31" s="173"/>
      <c r="AH31" s="172"/>
      <c r="AI31" s="172"/>
      <c r="AJ31" s="172"/>
      <c r="AK31" s="173"/>
      <c r="AL31" s="172"/>
      <c r="AM31" s="172"/>
      <c r="AN31" s="173"/>
      <c r="AO31" s="172"/>
      <c r="AP31" s="172"/>
    </row>
    <row r="32" spans="2:42" ht="15">
      <c r="B32" s="201" t="s">
        <v>102</v>
      </c>
      <c r="C32" s="186">
        <v>32</v>
      </c>
      <c r="D32" s="188" t="s">
        <v>290</v>
      </c>
      <c r="E32" s="173"/>
      <c r="F32" s="172">
        <v>0.8</v>
      </c>
      <c r="G32" s="172"/>
      <c r="H32" s="172">
        <v>0.2</v>
      </c>
      <c r="I32" s="172"/>
      <c r="J32" s="173"/>
      <c r="K32" s="172"/>
      <c r="L32" s="172"/>
      <c r="M32" s="173"/>
      <c r="N32" s="172"/>
      <c r="O32" s="172"/>
      <c r="P32" s="173"/>
      <c r="Q32" s="172"/>
      <c r="R32" s="172"/>
      <c r="S32" s="173"/>
      <c r="T32" s="172"/>
      <c r="U32" s="172"/>
      <c r="V32" s="172"/>
      <c r="W32" s="173"/>
      <c r="X32" s="172"/>
      <c r="Y32" s="172"/>
      <c r="Z32" s="172"/>
      <c r="AA32" s="173"/>
      <c r="AB32" s="172"/>
      <c r="AC32" s="172"/>
      <c r="AD32" s="173"/>
      <c r="AE32" s="172"/>
      <c r="AF32" s="172"/>
      <c r="AG32" s="173"/>
      <c r="AH32" s="172"/>
      <c r="AI32" s="172"/>
      <c r="AJ32" s="172"/>
      <c r="AK32" s="173"/>
      <c r="AL32" s="172"/>
      <c r="AM32" s="172"/>
      <c r="AN32" s="173"/>
      <c r="AO32" s="172"/>
      <c r="AP32" s="172"/>
    </row>
    <row r="33" spans="2:42" ht="3" customHeight="1">
      <c r="B33" s="202"/>
      <c r="C33" s="185"/>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row>
    <row r="34" spans="2:42" ht="30">
      <c r="B34" s="201" t="s">
        <v>17</v>
      </c>
      <c r="C34" s="186">
        <v>35</v>
      </c>
      <c r="D34" s="171">
        <v>0.55</v>
      </c>
      <c r="E34" s="173"/>
      <c r="F34" s="172"/>
      <c r="G34" s="172"/>
      <c r="H34" s="172"/>
      <c r="I34" s="172"/>
      <c r="J34" s="173"/>
      <c r="K34" s="172"/>
      <c r="L34" s="172"/>
      <c r="M34" s="173"/>
      <c r="N34" s="172"/>
      <c r="O34" s="172"/>
      <c r="P34" s="173"/>
      <c r="Q34" s="172"/>
      <c r="R34" s="172"/>
      <c r="S34" s="173"/>
      <c r="T34" s="172"/>
      <c r="U34" s="172"/>
      <c r="V34" s="172"/>
      <c r="W34" s="173"/>
      <c r="X34" s="187" t="s">
        <v>299</v>
      </c>
      <c r="Y34" s="172"/>
      <c r="Z34" s="187" t="s">
        <v>301</v>
      </c>
      <c r="AA34" s="173"/>
      <c r="AB34" s="172"/>
      <c r="AC34" s="172"/>
      <c r="AD34" s="173"/>
      <c r="AE34" s="172"/>
      <c r="AF34" s="172"/>
      <c r="AG34" s="173"/>
      <c r="AH34" s="172"/>
      <c r="AI34" s="191" t="s">
        <v>302</v>
      </c>
      <c r="AJ34" s="172"/>
      <c r="AK34" s="173"/>
      <c r="AL34" s="172"/>
      <c r="AM34" s="172"/>
      <c r="AN34" s="173"/>
      <c r="AO34" s="172"/>
      <c r="AP34" s="172"/>
    </row>
    <row r="35" spans="2:42" ht="15">
      <c r="B35" s="201" t="s">
        <v>230</v>
      </c>
      <c r="C35" s="186">
        <v>10</v>
      </c>
      <c r="D35" s="171">
        <v>0.5</v>
      </c>
      <c r="E35" s="173"/>
      <c r="F35" s="172">
        <v>0.5</v>
      </c>
      <c r="G35" s="171" t="s">
        <v>276</v>
      </c>
      <c r="H35" s="172">
        <v>0.5</v>
      </c>
      <c r="I35" s="172"/>
      <c r="J35" s="173"/>
      <c r="K35" s="172"/>
      <c r="L35" s="172"/>
      <c r="M35" s="173"/>
      <c r="N35" s="172"/>
      <c r="O35" s="172"/>
      <c r="P35" s="173"/>
      <c r="Q35" s="172"/>
      <c r="R35" s="172"/>
      <c r="S35" s="173"/>
      <c r="T35" s="172"/>
      <c r="U35" s="172"/>
      <c r="V35" s="172"/>
      <c r="W35" s="173"/>
      <c r="X35" s="172"/>
      <c r="Y35" s="172"/>
      <c r="Z35" s="172"/>
      <c r="AA35" s="173"/>
      <c r="AB35" s="172"/>
      <c r="AC35" s="172"/>
      <c r="AD35" s="173"/>
      <c r="AE35" s="172"/>
      <c r="AF35" s="172"/>
      <c r="AG35" s="173"/>
      <c r="AH35" s="172"/>
      <c r="AI35" s="172"/>
      <c r="AJ35" s="172"/>
      <c r="AK35" s="173"/>
      <c r="AL35" s="172"/>
      <c r="AM35" s="172"/>
      <c r="AN35" s="173"/>
      <c r="AO35" s="172"/>
      <c r="AP35" s="172"/>
    </row>
    <row r="36" spans="2:42" ht="3" customHeight="1">
      <c r="B36" s="202"/>
      <c r="C36" s="185"/>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row>
    <row r="37" spans="2:42" ht="15">
      <c r="B37" s="201" t="s">
        <v>140</v>
      </c>
      <c r="C37" s="186">
        <v>7</v>
      </c>
      <c r="D37" s="192" t="s">
        <v>304</v>
      </c>
      <c r="E37" s="193"/>
      <c r="F37" s="194"/>
      <c r="G37" s="194"/>
      <c r="H37" s="194"/>
      <c r="I37" s="194"/>
      <c r="J37" s="193"/>
      <c r="K37" s="194"/>
      <c r="L37" s="194"/>
      <c r="M37" s="193"/>
      <c r="N37" s="194"/>
      <c r="O37" s="194"/>
      <c r="P37" s="193"/>
      <c r="Q37" s="194"/>
      <c r="R37" s="194"/>
      <c r="S37" s="193"/>
      <c r="T37" s="172"/>
      <c r="U37" s="172"/>
      <c r="V37" s="172"/>
      <c r="W37" s="193"/>
      <c r="X37" s="172"/>
      <c r="Y37" s="194"/>
      <c r="Z37" s="194"/>
      <c r="AA37" s="193"/>
      <c r="AB37" s="194"/>
      <c r="AC37" s="194"/>
      <c r="AD37" s="193"/>
      <c r="AE37" s="172">
        <v>1</v>
      </c>
      <c r="AF37" s="172"/>
      <c r="AG37" s="193"/>
      <c r="AH37" s="172"/>
      <c r="AI37" s="172"/>
      <c r="AJ37" s="172"/>
      <c r="AK37" s="193"/>
      <c r="AL37" s="172"/>
      <c r="AM37" s="172"/>
      <c r="AN37" s="193"/>
      <c r="AO37" s="172"/>
      <c r="AP37" s="172"/>
    </row>
    <row r="38" spans="2:42" ht="15">
      <c r="B38" s="201" t="s">
        <v>23</v>
      </c>
      <c r="C38" s="186">
        <v>17</v>
      </c>
      <c r="D38" s="171">
        <v>1</v>
      </c>
      <c r="E38" s="173"/>
      <c r="F38" s="172"/>
      <c r="G38" s="172"/>
      <c r="H38" s="172"/>
      <c r="I38" s="172"/>
      <c r="J38" s="173"/>
      <c r="K38" s="172"/>
      <c r="L38" s="172"/>
      <c r="M38" s="173"/>
      <c r="N38" s="172"/>
      <c r="O38" s="172"/>
      <c r="P38" s="173"/>
      <c r="Q38" s="172"/>
      <c r="R38" s="172">
        <v>0.66</v>
      </c>
      <c r="S38" s="173"/>
      <c r="T38" s="172"/>
      <c r="U38" s="172"/>
      <c r="V38" s="172"/>
      <c r="W38" s="173"/>
      <c r="X38" s="172"/>
      <c r="Y38" s="172"/>
      <c r="Z38" s="172"/>
      <c r="AA38" s="173"/>
      <c r="AB38" s="172"/>
      <c r="AC38" s="172"/>
      <c r="AD38" s="173"/>
      <c r="AE38" s="172"/>
      <c r="AF38" s="172"/>
      <c r="AG38" s="173"/>
      <c r="AH38" s="172"/>
      <c r="AI38" s="172"/>
      <c r="AJ38" s="171" t="s">
        <v>276</v>
      </c>
      <c r="AK38" s="173"/>
      <c r="AL38" s="172"/>
      <c r="AM38" s="172"/>
      <c r="AN38" s="173"/>
      <c r="AO38" s="172">
        <v>0.34</v>
      </c>
      <c r="AP38" s="172" t="s">
        <v>92</v>
      </c>
    </row>
    <row r="39" spans="2:42" ht="15">
      <c r="B39" s="201" t="s">
        <v>156</v>
      </c>
      <c r="C39" s="186">
        <v>2</v>
      </c>
      <c r="D39" s="171">
        <v>1</v>
      </c>
      <c r="E39" s="173"/>
      <c r="F39" s="172"/>
      <c r="G39" s="172"/>
      <c r="H39" s="172">
        <v>1</v>
      </c>
      <c r="I39" s="172"/>
      <c r="J39" s="173"/>
      <c r="K39" s="171" t="s">
        <v>276</v>
      </c>
      <c r="L39" s="172"/>
      <c r="M39" s="173"/>
      <c r="N39" s="172"/>
      <c r="O39" s="172"/>
      <c r="P39" s="173"/>
      <c r="Q39" s="172"/>
      <c r="R39" s="172"/>
      <c r="S39" s="173"/>
      <c r="T39" s="172"/>
      <c r="U39" s="172"/>
      <c r="V39" s="172"/>
      <c r="W39" s="173"/>
      <c r="X39" s="172"/>
      <c r="Y39" s="172"/>
      <c r="Z39" s="172"/>
      <c r="AA39" s="173"/>
      <c r="AB39" s="172"/>
      <c r="AC39" s="172"/>
      <c r="AD39" s="173"/>
      <c r="AE39" s="172"/>
      <c r="AF39" s="172"/>
      <c r="AG39" s="173"/>
      <c r="AH39" s="172"/>
      <c r="AI39" s="172"/>
      <c r="AJ39" s="172"/>
      <c r="AK39" s="173"/>
      <c r="AL39" s="172"/>
      <c r="AM39" s="172"/>
      <c r="AN39" s="173"/>
      <c r="AO39" s="172"/>
      <c r="AP39" s="172"/>
    </row>
    <row r="40" spans="2:42" ht="3" customHeight="1">
      <c r="B40" s="202"/>
      <c r="C40" s="185"/>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row>
    <row r="41" spans="2:42" ht="15">
      <c r="B41" s="201" t="s">
        <v>120</v>
      </c>
      <c r="C41" s="186">
        <v>10</v>
      </c>
      <c r="D41" s="188" t="s">
        <v>290</v>
      </c>
      <c r="E41" s="173"/>
      <c r="F41" s="172"/>
      <c r="G41" s="172"/>
      <c r="H41" s="172">
        <v>1</v>
      </c>
      <c r="I41" s="172"/>
      <c r="J41" s="173"/>
      <c r="K41" s="172"/>
      <c r="L41" s="172"/>
      <c r="M41" s="173"/>
      <c r="N41" s="172"/>
      <c r="O41" s="172"/>
      <c r="P41" s="173"/>
      <c r="Q41" s="172"/>
      <c r="R41" s="172"/>
      <c r="S41" s="173"/>
      <c r="T41" s="172"/>
      <c r="U41" s="172"/>
      <c r="V41" s="172"/>
      <c r="W41" s="173"/>
      <c r="X41" s="172"/>
      <c r="Y41" s="172"/>
      <c r="Z41" s="172"/>
      <c r="AA41" s="173"/>
      <c r="AB41" s="172"/>
      <c r="AC41" s="172"/>
      <c r="AD41" s="173"/>
      <c r="AE41" s="172"/>
      <c r="AF41" s="172"/>
      <c r="AG41" s="173"/>
      <c r="AH41" s="172"/>
      <c r="AI41" s="172"/>
      <c r="AJ41" s="172"/>
      <c r="AK41" s="173"/>
      <c r="AL41" s="172"/>
      <c r="AM41" s="172"/>
      <c r="AN41" s="173"/>
      <c r="AO41" s="172"/>
      <c r="AP41" s="172"/>
    </row>
    <row r="42" spans="2:42" ht="15">
      <c r="B42" s="201" t="s">
        <v>244</v>
      </c>
      <c r="C42" s="186">
        <v>250</v>
      </c>
      <c r="D42" s="171">
        <v>0.25</v>
      </c>
      <c r="E42" s="173"/>
      <c r="F42" s="172">
        <v>0.1</v>
      </c>
      <c r="G42" s="172"/>
      <c r="H42" s="172">
        <v>0.2</v>
      </c>
      <c r="I42" s="172"/>
      <c r="J42" s="173"/>
      <c r="K42" s="171" t="s">
        <v>276</v>
      </c>
      <c r="L42" s="172"/>
      <c r="M42" s="173"/>
      <c r="N42" s="172">
        <v>0.25</v>
      </c>
      <c r="O42" s="172"/>
      <c r="P42" s="173"/>
      <c r="Q42" s="172"/>
      <c r="R42" s="172"/>
      <c r="S42" s="173"/>
      <c r="T42" s="172"/>
      <c r="U42" s="171" t="s">
        <v>276</v>
      </c>
      <c r="V42" s="172"/>
      <c r="W42" s="173"/>
      <c r="X42" s="172"/>
      <c r="Y42" s="172"/>
      <c r="Z42" s="172"/>
      <c r="AA42" s="173"/>
      <c r="AB42" s="172"/>
      <c r="AC42" s="172">
        <v>0.05</v>
      </c>
      <c r="AD42" s="173"/>
      <c r="AE42" s="172">
        <v>0.1</v>
      </c>
      <c r="AF42" s="172"/>
      <c r="AG42" s="173"/>
      <c r="AH42" s="172"/>
      <c r="AI42" s="172"/>
      <c r="AJ42" s="172"/>
      <c r="AK42" s="173"/>
      <c r="AL42" s="172"/>
      <c r="AM42" s="172"/>
      <c r="AN42" s="173"/>
      <c r="AO42" s="172"/>
      <c r="AP42" s="172"/>
    </row>
    <row r="43" spans="2:42" ht="15">
      <c r="B43" s="201" t="s">
        <v>158</v>
      </c>
      <c r="C43" s="186">
        <v>233</v>
      </c>
      <c r="D43" s="171">
        <v>0.9</v>
      </c>
      <c r="E43" s="173"/>
      <c r="F43" s="172"/>
      <c r="G43" s="172"/>
      <c r="H43" s="172">
        <v>1</v>
      </c>
      <c r="I43" s="172"/>
      <c r="J43" s="173"/>
      <c r="K43" s="171" t="s">
        <v>276</v>
      </c>
      <c r="L43" s="172"/>
      <c r="M43" s="173"/>
      <c r="N43" s="172"/>
      <c r="O43" s="172"/>
      <c r="P43" s="173"/>
      <c r="Q43" s="172"/>
      <c r="R43" s="172"/>
      <c r="S43" s="173"/>
      <c r="T43" s="172"/>
      <c r="U43" s="172"/>
      <c r="V43" s="172"/>
      <c r="W43" s="173"/>
      <c r="X43" s="172"/>
      <c r="Y43" s="172"/>
      <c r="Z43" s="172"/>
      <c r="AA43" s="173"/>
      <c r="AB43" s="172"/>
      <c r="AC43" s="172"/>
      <c r="AD43" s="173"/>
      <c r="AE43" s="172"/>
      <c r="AF43" s="172"/>
      <c r="AG43" s="173"/>
      <c r="AH43" s="172"/>
      <c r="AI43" s="172"/>
      <c r="AJ43" s="172"/>
      <c r="AK43" s="173"/>
      <c r="AL43" s="172"/>
      <c r="AM43" s="172"/>
      <c r="AN43" s="173"/>
      <c r="AO43" s="172"/>
      <c r="AP43" s="172"/>
    </row>
    <row r="44" spans="6:32" ht="12.75">
      <c r="F44" s="196"/>
      <c r="G44" s="196"/>
      <c r="H44" s="196"/>
      <c r="I44" s="196"/>
      <c r="K44" s="196"/>
      <c r="L44" s="196"/>
      <c r="Y44" s="196"/>
      <c r="Z44" s="196"/>
      <c r="AB44" s="196"/>
      <c r="AC44" s="196"/>
      <c r="AE44" s="196"/>
      <c r="AF44" s="196"/>
    </row>
    <row r="45" spans="6:32" ht="12.75">
      <c r="F45" s="196"/>
      <c r="G45" s="196"/>
      <c r="H45" s="196"/>
      <c r="I45" s="196"/>
      <c r="K45" s="196"/>
      <c r="L45" s="196"/>
      <c r="Y45" s="196"/>
      <c r="Z45" s="196"/>
      <c r="AB45" s="196"/>
      <c r="AC45" s="196"/>
      <c r="AE45" s="196"/>
      <c r="AF45" s="196"/>
    </row>
    <row r="46" spans="6:32" ht="12.75">
      <c r="F46" s="196"/>
      <c r="G46" s="196"/>
      <c r="H46" s="196"/>
      <c r="I46" s="196"/>
      <c r="K46" s="196"/>
      <c r="L46" s="196"/>
      <c r="Y46" s="196"/>
      <c r="Z46" s="196"/>
      <c r="AB46" s="196"/>
      <c r="AC46" s="196"/>
      <c r="AE46" s="196"/>
      <c r="AF46" s="196"/>
    </row>
    <row r="47" spans="6:32" ht="12.75">
      <c r="F47" s="196"/>
      <c r="G47" s="196"/>
      <c r="H47" s="196"/>
      <c r="I47" s="196"/>
      <c r="K47" s="196"/>
      <c r="L47" s="196"/>
      <c r="Y47" s="196"/>
      <c r="Z47" s="196"/>
      <c r="AB47" s="196"/>
      <c r="AC47" s="196"/>
      <c r="AE47" s="196"/>
      <c r="AF47" s="196"/>
    </row>
    <row r="48" spans="6:32" ht="12.75">
      <c r="F48" s="196"/>
      <c r="G48" s="196"/>
      <c r="H48" s="196"/>
      <c r="I48" s="196"/>
      <c r="K48" s="196"/>
      <c r="L48" s="196"/>
      <c r="Y48" s="196"/>
      <c r="Z48" s="196"/>
      <c r="AB48" s="196"/>
      <c r="AC48" s="196"/>
      <c r="AE48" s="196"/>
      <c r="AF48" s="196"/>
    </row>
    <row r="49" spans="6:32" ht="12.75">
      <c r="F49" s="196"/>
      <c r="G49" s="196"/>
      <c r="H49" s="196"/>
      <c r="I49" s="196"/>
      <c r="K49" s="196"/>
      <c r="L49" s="196"/>
      <c r="Y49" s="196"/>
      <c r="Z49" s="196"/>
      <c r="AB49" s="196"/>
      <c r="AC49" s="196"/>
      <c r="AE49" s="196"/>
      <c r="AF49" s="196"/>
    </row>
    <row r="50" spans="6:32" ht="12.75">
      <c r="F50" s="196"/>
      <c r="G50" s="196"/>
      <c r="H50" s="196"/>
      <c r="I50" s="196"/>
      <c r="K50" s="196"/>
      <c r="L50" s="196"/>
      <c r="Y50" s="196"/>
      <c r="Z50" s="196"/>
      <c r="AB50" s="196"/>
      <c r="AC50" s="196"/>
      <c r="AE50" s="196"/>
      <c r="AF50" s="196"/>
    </row>
    <row r="51" spans="6:32" ht="12.75">
      <c r="F51" s="196"/>
      <c r="G51" s="196"/>
      <c r="H51" s="196"/>
      <c r="I51" s="196"/>
      <c r="K51" s="196"/>
      <c r="L51" s="196"/>
      <c r="Y51" s="196"/>
      <c r="Z51" s="196"/>
      <c r="AB51" s="196"/>
      <c r="AC51" s="196"/>
      <c r="AE51" s="196"/>
      <c r="AF51" s="196"/>
    </row>
    <row r="52" spans="6:32" ht="12.75">
      <c r="F52" s="196"/>
      <c r="G52" s="196"/>
      <c r="H52" s="196"/>
      <c r="I52" s="196"/>
      <c r="K52" s="196"/>
      <c r="L52" s="196"/>
      <c r="Y52" s="196"/>
      <c r="Z52" s="196"/>
      <c r="AB52" s="196"/>
      <c r="AC52" s="196"/>
      <c r="AE52" s="196"/>
      <c r="AF52" s="196"/>
    </row>
    <row r="53" spans="6:32" ht="12.75">
      <c r="F53" s="196"/>
      <c r="G53" s="196"/>
      <c r="H53" s="196"/>
      <c r="I53" s="196"/>
      <c r="K53" s="196"/>
      <c r="L53" s="196"/>
      <c r="Y53" s="196"/>
      <c r="Z53" s="196"/>
      <c r="AB53" s="196"/>
      <c r="AC53" s="196"/>
      <c r="AE53" s="196"/>
      <c r="AF53" s="196"/>
    </row>
    <row r="54" spans="6:32" ht="12.75">
      <c r="F54" s="196"/>
      <c r="G54" s="196"/>
      <c r="H54" s="196"/>
      <c r="I54" s="196"/>
      <c r="K54" s="196"/>
      <c r="L54" s="196"/>
      <c r="Y54" s="196"/>
      <c r="Z54" s="196"/>
      <c r="AB54" s="196"/>
      <c r="AC54" s="196"/>
      <c r="AE54" s="196"/>
      <c r="AF54" s="196"/>
    </row>
    <row r="55" spans="6:32" ht="12.75">
      <c r="F55" s="196"/>
      <c r="G55" s="196"/>
      <c r="H55" s="196"/>
      <c r="I55" s="196"/>
      <c r="K55" s="196"/>
      <c r="L55" s="196"/>
      <c r="Y55" s="196"/>
      <c r="Z55" s="196"/>
      <c r="AB55" s="196"/>
      <c r="AC55" s="196"/>
      <c r="AE55" s="196"/>
      <c r="AF55" s="196"/>
    </row>
    <row r="56" spans="6:32" ht="12.75">
      <c r="F56" s="196"/>
      <c r="G56" s="196"/>
      <c r="H56" s="196"/>
      <c r="I56" s="196"/>
      <c r="K56" s="196"/>
      <c r="L56" s="196"/>
      <c r="Y56" s="196"/>
      <c r="Z56" s="196"/>
      <c r="AB56" s="196"/>
      <c r="AC56" s="196"/>
      <c r="AE56" s="196"/>
      <c r="AF56" s="196"/>
    </row>
    <row r="57" spans="6:32" ht="12.75">
      <c r="F57" s="196"/>
      <c r="G57" s="196"/>
      <c r="H57" s="196"/>
      <c r="I57" s="196"/>
      <c r="K57" s="196"/>
      <c r="L57" s="196"/>
      <c r="Y57" s="196"/>
      <c r="Z57" s="196"/>
      <c r="AB57" s="196"/>
      <c r="AC57" s="196"/>
      <c r="AE57" s="196"/>
      <c r="AF57" s="196"/>
    </row>
    <row r="58" spans="6:32" ht="12.75">
      <c r="F58" s="196"/>
      <c r="G58" s="196"/>
      <c r="H58" s="196"/>
      <c r="I58" s="196"/>
      <c r="K58" s="196"/>
      <c r="L58" s="196"/>
      <c r="Y58" s="196"/>
      <c r="Z58" s="196"/>
      <c r="AB58" s="196"/>
      <c r="AC58" s="196"/>
      <c r="AE58" s="196"/>
      <c r="AF58" s="196"/>
    </row>
    <row r="59" spans="6:32" ht="12.75">
      <c r="F59" s="196"/>
      <c r="G59" s="196"/>
      <c r="H59" s="196"/>
      <c r="I59" s="196"/>
      <c r="K59" s="196"/>
      <c r="L59" s="196"/>
      <c r="Y59" s="196"/>
      <c r="Z59" s="196"/>
      <c r="AB59" s="196"/>
      <c r="AC59" s="196"/>
      <c r="AE59" s="196"/>
      <c r="AF59" s="196"/>
    </row>
    <row r="60" spans="6:32" ht="12.75">
      <c r="F60" s="196"/>
      <c r="G60" s="196"/>
      <c r="H60" s="196"/>
      <c r="I60" s="196"/>
      <c r="K60" s="196"/>
      <c r="L60" s="196"/>
      <c r="Y60" s="196"/>
      <c r="Z60" s="196"/>
      <c r="AB60" s="196"/>
      <c r="AC60" s="196"/>
      <c r="AE60" s="196"/>
      <c r="AF60" s="196"/>
    </row>
    <row r="61" spans="6:32" ht="12.75">
      <c r="F61" s="196"/>
      <c r="G61" s="196"/>
      <c r="H61" s="196"/>
      <c r="I61" s="196"/>
      <c r="K61" s="196"/>
      <c r="L61" s="196"/>
      <c r="Y61" s="196"/>
      <c r="Z61" s="196"/>
      <c r="AB61" s="196"/>
      <c r="AC61" s="196"/>
      <c r="AE61" s="196"/>
      <c r="AF61" s="196"/>
    </row>
    <row r="62" spans="6:32" ht="12.75">
      <c r="F62" s="196"/>
      <c r="G62" s="196"/>
      <c r="H62" s="196"/>
      <c r="I62" s="196"/>
      <c r="K62" s="196"/>
      <c r="L62" s="196"/>
      <c r="Y62" s="196"/>
      <c r="Z62" s="196"/>
      <c r="AB62" s="196"/>
      <c r="AC62" s="196"/>
      <c r="AE62" s="196"/>
      <c r="AF62" s="196"/>
    </row>
  </sheetData>
  <sheetProtection/>
  <printOptions horizontalCentered="1" verticalCentered="1"/>
  <pageMargins left="0.25" right="0.4" top="0.25" bottom="0.25" header="0.25" footer="0.2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Marion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Don Newell</cp:lastModifiedBy>
  <cp:lastPrinted>2016-12-07T15:19:11Z</cp:lastPrinted>
  <dcterms:created xsi:type="dcterms:W3CDTF">2011-10-26T21:34:57Z</dcterms:created>
  <dcterms:modified xsi:type="dcterms:W3CDTF">2016-12-09T20:19:45Z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