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870" windowWidth="15480" windowHeight="5520" tabRatio="819" activeTab="0"/>
  </bookViews>
  <sheets>
    <sheet name="Instructions" sheetId="1" r:id="rId1"/>
    <sheet name="Customize" sheetId="2" r:id="rId2"/>
    <sheet name="Handy-dandy Audit Form" sheetId="3" r:id="rId3"/>
    <sheet name="Data (Machines Left On)" sheetId="4" r:id="rId4"/>
    <sheet name="Data (Phantom Energy)" sheetId="5" r:id="rId5"/>
    <sheet name="Summary" sheetId="6" r:id="rId6"/>
    <sheet name="Resources" sheetId="7" r:id="rId7"/>
  </sheets>
  <definedNames>
    <definedName name="_xlnm.Print_Area" localSheetId="3">'Data (Machines Left On)'!$A$6:$AG$27</definedName>
    <definedName name="_xlnm.Print_Area" localSheetId="4">'Data (Phantom Energy)'!$A$6:$AG$27</definedName>
  </definedNames>
  <calcPr fullCalcOnLoad="1"/>
</workbook>
</file>

<file path=xl/comments3.xml><?xml version="1.0" encoding="utf-8"?>
<comments xmlns="http://schemas.openxmlformats.org/spreadsheetml/2006/main">
  <authors>
    <author>santyl</author>
    <author>bpayne</author>
  </authors>
  <commentList>
    <comment ref="C23" authorId="0">
      <text>
        <r>
          <rPr>
            <b/>
            <sz val="9"/>
            <rFont val="Tahoma"/>
            <family val="2"/>
          </rPr>
          <t>Most mini-fridges are not needed and their contents could be put in the breakroom's larger fridge.  This calculates what they cost to run each year.  Assumes these are always "on" (i.e. refrigerators typically operate 8 hours/day due to cycling).</t>
        </r>
      </text>
    </comment>
    <comment ref="C26" authorId="0">
      <text>
        <r>
          <rPr>
            <b/>
            <sz val="9"/>
            <rFont val="Tahoma"/>
            <family val="2"/>
          </rPr>
          <t>This category represents the amount of energy used above &amp; beyond what an Energy Star refrigerator would use.</t>
        </r>
      </text>
    </comment>
    <comment ref="G1" authorId="1">
      <text>
        <r>
          <rPr>
            <sz val="13"/>
            <rFont val="Tahoma"/>
            <family val="2"/>
          </rPr>
          <t xml:space="preserve">When most machines are turned off, they continue to draw a small amount of electricity unless they are either unplugged or else plugged into a powerstrip that is turned off.  Some specialized powerstrips actually prevent the machines from using electricity when they are turned off, but most do not.  This electricity that is used when a machine is turned off but still plugged in is known as a phantom load.  It is also sometimes called "vampire energy."  </t>
        </r>
        <r>
          <rPr>
            <b/>
            <sz val="13"/>
            <rFont val="Tahoma"/>
            <family val="2"/>
          </rPr>
          <t>Note:</t>
        </r>
        <r>
          <rPr>
            <sz val="13"/>
            <rFont val="Tahoma"/>
            <family val="2"/>
          </rPr>
          <t xml:space="preserve">  Cells that are filled in black are not factored into this either because I could not find data, the information was already factored into the total, or it's not applicable.</t>
        </r>
      </text>
    </comment>
  </commentList>
</comments>
</file>

<file path=xl/comments4.xml><?xml version="1.0" encoding="utf-8"?>
<comments xmlns="http://schemas.openxmlformats.org/spreadsheetml/2006/main">
  <authors>
    <author>bpayne</author>
    <author>santyl</author>
  </authors>
  <commentList>
    <comment ref="B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C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D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E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C23" authorId="0">
      <text>
        <r>
          <rPr>
            <b/>
            <sz val="8"/>
            <rFont val="Tahoma"/>
            <family val="0"/>
          </rPr>
          <t>This assumes that they are only used in winter months.</t>
        </r>
      </text>
    </comment>
    <comment ref="AD23" authorId="0">
      <text>
        <r>
          <rPr>
            <b/>
            <sz val="8"/>
            <rFont val="Tahoma"/>
            <family val="0"/>
          </rPr>
          <t>This assumes that they are only used in winter months.</t>
        </r>
      </text>
    </comment>
    <comment ref="M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F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A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K23" authorId="0">
      <text>
        <r>
          <rPr>
            <b/>
            <sz val="8"/>
            <rFont val="Tahoma"/>
            <family val="0"/>
          </rPr>
          <t>This assumes that they are only used in winter months.</t>
        </r>
      </text>
    </comment>
    <comment ref="L23" authorId="0">
      <text>
        <r>
          <rPr>
            <b/>
            <sz val="8"/>
            <rFont val="Tahoma"/>
            <family val="0"/>
          </rPr>
          <t>This assumes that they are only used in winter months.</t>
        </r>
      </text>
    </comment>
    <comment ref="Z22" authorId="0">
      <text>
        <r>
          <rPr>
            <b/>
            <sz val="8"/>
            <rFont val="Tahoma"/>
            <family val="0"/>
          </rPr>
          <t>This category represents the amount of energy used above &amp; beyond what a newer Energy Star refrigerator would use.</t>
        </r>
      </text>
    </comment>
    <comment ref="Y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X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R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B4" authorId="0">
      <text>
        <r>
          <rPr>
            <b/>
            <sz val="8"/>
            <rFont val="Tahoma"/>
            <family val="0"/>
          </rPr>
          <t>If turned off, do not count.</t>
        </r>
      </text>
    </comment>
    <comment ref="AA4" authorId="0">
      <text>
        <r>
          <rPr>
            <b/>
            <sz val="8"/>
            <rFont val="Tahoma"/>
            <family val="0"/>
          </rPr>
          <t>If turned off, do not count.</t>
        </r>
      </text>
    </comment>
    <comment ref="Z4" authorId="1">
      <text>
        <r>
          <rPr>
            <b/>
            <sz val="9"/>
            <rFont val="Tahoma"/>
            <family val="0"/>
          </rPr>
          <t>amount of energy used above &amp; beyond what an Energy Star refrigerator would use.</t>
        </r>
      </text>
    </comment>
    <comment ref="K22" authorId="1">
      <text>
        <r>
          <rPr>
            <b/>
            <sz val="9"/>
            <rFont val="Tahoma"/>
            <family val="2"/>
          </rPr>
          <t>This assumes that they are on for 8 hours/day (5.7 hours/day when you factor in weekends).</t>
        </r>
      </text>
    </comment>
    <comment ref="W6" authorId="1">
      <text>
        <r>
          <rPr>
            <b/>
            <sz val="9"/>
            <rFont val="Tahoma"/>
            <family val="2"/>
          </rPr>
          <t>Most mini-fridges are not needed and their contents could be put in the breakroom's larger fridge.  This calculates what they cost to run each year.  Assumes these are always "on" (i.e. refrigerators typically operate 8 hours/day due to cycling).</t>
        </r>
      </text>
    </comment>
    <comment ref="Z6" authorId="1">
      <text>
        <r>
          <rPr>
            <b/>
            <sz val="9"/>
            <rFont val="Tahoma"/>
            <family val="2"/>
          </rPr>
          <t>This factors in cycling.  It is based on a refrigerator older than 1993 using 450 Watts as compared to a modern refrigerator using 88.5 Watts, so the difference is 361.5 Watts.</t>
        </r>
      </text>
    </comment>
    <comment ref="AB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AC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AD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AE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F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G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S20" authorId="1">
      <text>
        <r>
          <rPr>
            <b/>
            <sz val="9"/>
            <rFont val="Tahoma"/>
            <family val="2"/>
          </rPr>
          <t>This only counts "phantom/vampire loads" and not when it's running.</t>
        </r>
      </text>
    </comment>
    <comment ref="AG25" authorId="1">
      <text>
        <r>
          <rPr>
            <b/>
            <sz val="9"/>
            <rFont val="Tahoma"/>
            <family val="2"/>
          </rPr>
          <t>This assumes that the electrical costs are $0.075/kWh</t>
        </r>
      </text>
    </comment>
    <comment ref="AG27" authorId="1">
      <text>
        <r>
          <rPr>
            <b/>
            <sz val="9"/>
            <rFont val="Tahoma"/>
            <family val="2"/>
          </rPr>
          <t>This assumes that the cost of electricity is $0.075/kWh</t>
        </r>
      </text>
    </comment>
    <comment ref="Z5" authorId="1">
      <text>
        <r>
          <rPr>
            <b/>
            <sz val="9"/>
            <rFont val="Tahoma"/>
            <family val="0"/>
          </rPr>
          <t>This factors in cycling.  It is based on a refrigerator older than 1993 using 450 Watts as compared to a modern refrigerator using 88.5 Watts, so the difference is 361.5 Watts.</t>
        </r>
      </text>
    </comment>
    <comment ref="U22" authorId="1">
      <text>
        <r>
          <rPr>
            <b/>
            <sz val="9"/>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N5" authorId="0">
      <text>
        <r>
          <rPr>
            <b/>
            <sz val="8"/>
            <rFont val="Tahoma"/>
            <family val="0"/>
          </rPr>
          <t>Used a Kill-a-Watt to come up with the Watts used for this one.</t>
        </r>
      </text>
    </comment>
  </commentList>
</comments>
</file>

<file path=xl/comments5.xml><?xml version="1.0" encoding="utf-8"?>
<comments xmlns="http://schemas.openxmlformats.org/spreadsheetml/2006/main">
  <authors>
    <author>bpayne</author>
    <author>santyl</author>
  </authors>
  <commentList>
    <comment ref="B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C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D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E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C23" authorId="0">
      <text>
        <r>
          <rPr>
            <b/>
            <sz val="8"/>
            <rFont val="Tahoma"/>
            <family val="0"/>
          </rPr>
          <t>This assumes that they are only used in winter months.</t>
        </r>
      </text>
    </comment>
    <comment ref="AD23" authorId="0">
      <text>
        <r>
          <rPr>
            <b/>
            <sz val="8"/>
            <rFont val="Tahoma"/>
            <family val="0"/>
          </rPr>
          <t>This assumes that they are only used in winter months.</t>
        </r>
      </text>
    </comment>
    <comment ref="M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F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A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K23" authorId="0">
      <text>
        <r>
          <rPr>
            <b/>
            <sz val="8"/>
            <rFont val="Tahoma"/>
            <family val="0"/>
          </rPr>
          <t>This assumes that they are only used in winter months.</t>
        </r>
      </text>
    </comment>
    <comment ref="L23" authorId="0">
      <text>
        <r>
          <rPr>
            <b/>
            <sz val="8"/>
            <rFont val="Tahoma"/>
            <family val="0"/>
          </rPr>
          <t>This assumes that they are only used in winter months.</t>
        </r>
      </text>
    </comment>
    <comment ref="Z22" authorId="0">
      <text>
        <r>
          <rPr>
            <b/>
            <sz val="8"/>
            <rFont val="Tahoma"/>
            <family val="0"/>
          </rPr>
          <t>This category represents the amount of energy used above &amp; beyond what an Energy Star refrigerator would use.</t>
        </r>
      </text>
    </comment>
    <comment ref="Y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X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R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AB4" authorId="0">
      <text>
        <r>
          <rPr>
            <b/>
            <sz val="8"/>
            <rFont val="Tahoma"/>
            <family val="0"/>
          </rPr>
          <t>If turned off, do not count.</t>
        </r>
      </text>
    </comment>
    <comment ref="AA4" authorId="0">
      <text>
        <r>
          <rPr>
            <b/>
            <sz val="8"/>
            <rFont val="Tahoma"/>
            <family val="0"/>
          </rPr>
          <t>If turned off, do not count.</t>
        </r>
      </text>
    </comment>
    <comment ref="Z4" authorId="1">
      <text>
        <r>
          <rPr>
            <b/>
            <sz val="9"/>
            <rFont val="Tahoma"/>
            <family val="0"/>
          </rPr>
          <t>amount of energy used above &amp; beyond what an Energy Star refrigerator would use.</t>
        </r>
      </text>
    </comment>
    <comment ref="K22" authorId="1">
      <text>
        <r>
          <rPr>
            <b/>
            <sz val="9"/>
            <rFont val="Tahoma"/>
            <family val="2"/>
          </rPr>
          <t>This assumes that they are on for 8 hours/day (5.7 hours/day when you factor in weekends).</t>
        </r>
      </text>
    </comment>
    <comment ref="W6" authorId="1">
      <text>
        <r>
          <rPr>
            <b/>
            <sz val="9"/>
            <rFont val="Tahoma"/>
            <family val="2"/>
          </rPr>
          <t>Most mini-fridges are not needed and their contents could be put in the breakroom's larger fridge.  This calculates what they cost to run each year.  Assumes these are always "on" (i.e. refrigerators typically operate 8 hours/day due to cycling).</t>
        </r>
      </text>
    </comment>
    <comment ref="Z6" authorId="1">
      <text>
        <r>
          <rPr>
            <b/>
            <sz val="9"/>
            <rFont val="Tahoma"/>
            <family val="2"/>
          </rPr>
          <t>This category represents the amount of energy used above &amp; beyond what an Energy Star refrigerator would use.</t>
        </r>
      </text>
    </comment>
    <comment ref="AB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AC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AD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AE22" authorId="1">
      <text>
        <r>
          <rPr>
            <b/>
            <sz val="9"/>
            <rFont val="Tahoma"/>
            <family val="2"/>
          </rPr>
          <t>There are 168 hours/week.  They need to be on 9 hours/workday (i.e. 45 hours/week), so they are unnecessarily on for 123 hours/week if left on overnight and weekends.  This works out to an average of 17.6 hours/day of wasted electricity.</t>
        </r>
      </text>
    </comment>
    <comment ref="F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G22" authorId="0">
      <text>
        <r>
          <rPr>
            <b/>
            <sz val="8"/>
            <rFont val="Tahoma"/>
            <family val="0"/>
          </rPr>
          <t>There are 168 hours/week.  They need to be on 9 hours/workday (i.e. 45 hours/week), so they are unnecessarily on for 123 hours/week if left on overnight and weekends.  This works out to an average of 17.6 hours/day of wasted electricity.</t>
        </r>
      </text>
    </comment>
    <comment ref="S20" authorId="1">
      <text>
        <r>
          <rPr>
            <b/>
            <sz val="9"/>
            <rFont val="Tahoma"/>
            <family val="2"/>
          </rPr>
          <t>This is already accounted for in the "Machines Left On" worksheet.</t>
        </r>
      </text>
    </comment>
    <comment ref="AG25" authorId="1">
      <text>
        <r>
          <rPr>
            <b/>
            <sz val="9"/>
            <rFont val="Tahoma"/>
            <family val="2"/>
          </rPr>
          <t>This assumes that the electrical costs are $0.075/kWh</t>
        </r>
      </text>
    </comment>
    <comment ref="AG27" authorId="1">
      <text>
        <r>
          <rPr>
            <b/>
            <sz val="9"/>
            <rFont val="Tahoma"/>
            <family val="2"/>
          </rPr>
          <t>This assumes that the cost of electricity is $0.075/kWh</t>
        </r>
      </text>
    </comment>
    <comment ref="Z5" authorId="1">
      <text>
        <r>
          <rPr>
            <b/>
            <sz val="9"/>
            <rFont val="Tahoma"/>
            <family val="0"/>
          </rPr>
          <t>This factors in cycling.</t>
        </r>
      </text>
    </comment>
    <comment ref="U22" authorId="1">
      <text>
        <r>
          <rPr>
            <b/>
            <sz val="9"/>
            <rFont val="Tahoma"/>
            <family val="0"/>
          </rPr>
          <t>There are 168 hours/week.  They need to be on 9 hours/workday (i.e. 45 hours/week), so they are unnecessarily on for 123 hours/week if left on overnight and weekends.  This works out to an average of 17.6 hours/day of wasted electricity.</t>
        </r>
      </text>
    </comment>
  </commentList>
</comments>
</file>

<file path=xl/comments6.xml><?xml version="1.0" encoding="utf-8"?>
<comments xmlns="http://schemas.openxmlformats.org/spreadsheetml/2006/main">
  <authors>
    <author>santyl</author>
    <author>Quinn (541-829-9696)</author>
    <author>bpayne</author>
  </authors>
  <commentList>
    <comment ref="A73" authorId="0">
      <text>
        <r>
          <rPr>
            <b/>
            <sz val="9"/>
            <rFont val="Tahoma"/>
            <family val="2"/>
          </rPr>
          <t>Most mini-fridges are not needed and their contents could be put in the breakroom's larger fridge.  This calculates what they cost to run each year.  Assumes these are always "on" (i.e. refrigerators typically operate 8 hours/day due to cycling).</t>
        </r>
      </text>
    </comment>
    <comment ref="A76" authorId="0">
      <text>
        <r>
          <rPr>
            <b/>
            <sz val="9"/>
            <rFont val="Tahoma"/>
            <family val="2"/>
          </rPr>
          <t>This factors in cycling.  It is based on a refrigerator older than 1993 using 450 Watts as compared to a modern refrigerator using 88.5 Watts, so the difference is 361.5 Watts.</t>
        </r>
      </text>
    </comment>
    <comment ref="A40" authorId="1">
      <text>
        <r>
          <rPr>
            <b/>
            <sz val="9"/>
            <rFont val="Tahoma"/>
            <family val="2"/>
          </rPr>
          <t>It takes 2.1 lbs. of coal to make one kWh of energy (U.S. Department of Energy)</t>
        </r>
        <r>
          <rPr>
            <sz val="9"/>
            <rFont val="Tahoma"/>
            <family val="2"/>
          </rPr>
          <t xml:space="preserve">
</t>
        </r>
      </text>
    </comment>
    <comment ref="A38" authorId="2">
      <text>
        <r>
          <rPr>
            <b/>
            <sz val="8"/>
            <rFont val="Tahoma"/>
            <family val="0"/>
          </rPr>
          <t>One gallon of gasoline = 19.4 lbs. of CO2.</t>
        </r>
      </text>
    </comment>
    <comment ref="A37" authorId="2">
      <text>
        <r>
          <rPr>
            <b/>
            <sz val="8"/>
            <rFont val="Tahoma"/>
            <family val="0"/>
          </rPr>
          <t xml:space="preserve">One gallon of gas equals 115,000 Btu's of energy and one kWh equals 3,413 Btu's, so 33.7 kWh = one gallon of gasoline.  </t>
        </r>
      </text>
    </comment>
    <comment ref="A39" authorId="2">
      <text>
        <r>
          <rPr>
            <b/>
            <sz val="8"/>
            <rFont val="Tahoma"/>
            <family val="0"/>
          </rPr>
          <t>Based on an average rate of 22.5 miles per gallon.</t>
        </r>
      </text>
    </comment>
  </commentList>
</comments>
</file>

<file path=xl/sharedStrings.xml><?xml version="1.0" encoding="utf-8"?>
<sst xmlns="http://schemas.openxmlformats.org/spreadsheetml/2006/main" count="320" uniqueCount="118">
  <si>
    <t>Totals</t>
  </si>
  <si>
    <t>Total dollars (day)</t>
  </si>
  <si>
    <t>Total dollars (year)</t>
  </si>
  <si>
    <t>Total dollars (quarter)</t>
  </si>
  <si>
    <t>Area #1:</t>
  </si>
  <si>
    <t>Area #2:</t>
  </si>
  <si>
    <t>Area #3:</t>
  </si>
  <si>
    <t>Area #4:</t>
  </si>
  <si>
    <t>Area #5:</t>
  </si>
  <si>
    <t>Area #6:</t>
  </si>
  <si>
    <t>Area #7:</t>
  </si>
  <si>
    <t>Area #8:</t>
  </si>
  <si>
    <t>Area #9:</t>
  </si>
  <si>
    <t>Area #10:</t>
  </si>
  <si>
    <t>Area #11:</t>
  </si>
  <si>
    <t>Area #12:</t>
  </si>
  <si>
    <t>Total kWh wasted (day)</t>
  </si>
  <si>
    <t>Total kWh wasted (year)</t>
  </si>
  <si>
    <t>Watts wasted per hour</t>
  </si>
  <si>
    <t>Mini-Fridge</t>
  </si>
  <si>
    <t>Speakers left on</t>
  </si>
  <si>
    <t>Task Lights or Lamps left on</t>
  </si>
  <si>
    <t>Typewriters/Calculators left on</t>
  </si>
  <si>
    <t>Digital Picture Frames (ones left on)</t>
  </si>
  <si>
    <t>Small Deskside Printers left on</t>
  </si>
  <si>
    <t>Centralized Printers/ Copy Machines in sleep mode</t>
  </si>
  <si>
    <t>Things in orange are things to look at when looking at desks.</t>
  </si>
  <si>
    <t>Computers on &amp; Awake</t>
  </si>
  <si>
    <t>Computers on but in sleep mode</t>
  </si>
  <si>
    <t>Water Coolers  (with hot water, without a timer)</t>
  </si>
  <si>
    <t>Things to look at in the copy room, break room, &amp;/or shared office area</t>
  </si>
  <si>
    <t>Monitors (CRT) On (including screen savers)</t>
  </si>
  <si>
    <t>Flatscreens on but in sleep mode</t>
  </si>
  <si>
    <t>Coffee Makers left on</t>
  </si>
  <si>
    <t>Microwaves plugged in (clock/timer on)</t>
  </si>
  <si>
    <t>VCR's &amp; DVD Players left on</t>
  </si>
  <si>
    <t>Monitors (CRT) on but in Sleep Mode (i.e. no screen saver)</t>
  </si>
  <si>
    <t>Space Heaters present but off (assumes they are on 40 hours/week</t>
  </si>
  <si>
    <t># of Space Heaters left on overnight</t>
  </si>
  <si>
    <t>Lights (left on): Compact Fluorescent</t>
  </si>
  <si>
    <t>Assumes these are always "on" (i.e. refrigerators typically operate 8 hours/day due to cycling)</t>
  </si>
  <si>
    <t>LCD Flatscreens On (including screen savers)</t>
  </si>
  <si>
    <t>Scanners (Flatbed) left on</t>
  </si>
  <si>
    <t>Radios &amp; Stereos left on</t>
  </si>
  <si>
    <t>Cell Phone Chargers plugged in and charging</t>
  </si>
  <si>
    <t>Televisions (CRT) left on</t>
  </si>
  <si>
    <t>Centralized Printers/ Copy Machines left on standby</t>
  </si>
  <si>
    <t xml:space="preserve">Lime squares = data from http://www.paystolivegreen.com  </t>
  </si>
  <si>
    <t>Lights (left on):  75 Watt Incandescent Bulbs (include task lighting by desks)</t>
  </si>
  <si>
    <t>EACH Light (left on): 4' Fluoresent Tubes (T12) Remember that most light fixtures have a least 2 lamps.</t>
  </si>
  <si>
    <t>EACH Light (left on): 4' Fluoresent Tubes (T8) Remember that most light fixtures have a least 2 lamps.</t>
  </si>
  <si>
    <t>How many Watts are used if left on?</t>
  </si>
  <si>
    <t>Things to look for throughout the building</t>
  </si>
  <si>
    <t>Blue squares = data from State of Oregon</t>
  </si>
  <si>
    <t>Wasted Energy on Old Refrigerators (older than???)</t>
  </si>
  <si>
    <t>How many Watts used for items turned off but not unplugged (or on a powerstrip that is turned off)?</t>
  </si>
  <si>
    <t>How Many Were Found in Your Audit?</t>
  </si>
  <si>
    <r>
      <rPr>
        <b/>
        <sz val="12"/>
        <rFont val="Arial"/>
        <family val="2"/>
      </rPr>
      <t xml:space="preserve">How Many Were Turned Off? </t>
    </r>
    <r>
      <rPr>
        <b/>
        <sz val="10"/>
        <rFont val="Arial"/>
        <family val="2"/>
      </rPr>
      <t xml:space="preserve"> </t>
    </r>
    <r>
      <rPr>
        <sz val="10"/>
        <rFont val="Arial"/>
        <family val="2"/>
      </rPr>
      <t>This column is optional.  If you fill it out, you'll be able to determine what percentage of the machines are being turned off (not just the ones that are left on).</t>
    </r>
  </si>
  <si>
    <t>Orance squares = U.S. Department of Energy</t>
  </si>
  <si>
    <t>Pink squares = data from Lawrence Berkeley National Library http://standby.lbl.gov/summary-table.html</t>
  </si>
  <si>
    <t>Fax machines left on (not on a timer)</t>
  </si>
  <si>
    <t>Fax left on (not on a timer)</t>
  </si>
  <si>
    <t>Total computer-related kWh wasted:</t>
  </si>
  <si>
    <t>Total computer-related dollars wasted:</t>
  </si>
  <si>
    <t>e</t>
  </si>
  <si>
    <t>l</t>
  </si>
  <si>
    <t>a</t>
  </si>
  <si>
    <t>Electronics (kWh)</t>
  </si>
  <si>
    <t>Electronics ($)</t>
  </si>
  <si>
    <t>Lights (kWh)</t>
  </si>
  <si>
    <t>Lights ($)</t>
  </si>
  <si>
    <t>Appliances (kWh)</t>
  </si>
  <si>
    <t>Appliances ($)</t>
  </si>
  <si>
    <t>How much energy/money are we wasting?</t>
  </si>
  <si>
    <t>Categories:  Electronics, Lights, Appliances</t>
  </si>
  <si>
    <t>ELECTRONICS:</t>
  </si>
  <si>
    <t>Total kWh wasted due to lights:</t>
  </si>
  <si>
    <t>Total dollars wasted due to lights:</t>
  </si>
  <si>
    <t>Total kWh wasted due to appliances:</t>
  </si>
  <si>
    <t>Total dollars wasted due to appliances:</t>
  </si>
  <si>
    <t>Total Money Wasted:</t>
  </si>
  <si>
    <t>Total kWh wasted:</t>
  </si>
  <si>
    <t>LIGHTS:</t>
  </si>
  <si>
    <t>APPLIANCES:</t>
  </si>
  <si>
    <t>Summary:</t>
  </si>
  <si>
    <t>% of Total</t>
  </si>
  <si>
    <t>Environmental Info:</t>
  </si>
  <si>
    <t>This wasted energy is equivalent to an average passenger car in the U.S. traveling this many miles:</t>
  </si>
  <si>
    <t>This is the same as this many trips around Earth:</t>
  </si>
  <si>
    <t>Things to look for when looking at desks.</t>
  </si>
  <si>
    <t>EACH fluorescent tube (left on): 4' fluoresent tubes (T12). Remember that most light fixtures have a least 2 lamps.</t>
  </si>
  <si>
    <t>EACH fluorescent tube (left on): 4' Fluoresent Tubes (T8) Remember that most light fixtures have a least 2 lamps.</t>
  </si>
  <si>
    <t>Water Coolers (cold water only, without a timer)</t>
  </si>
  <si>
    <t xml:space="preserve">Area Checked: ____________________________________________ Note: If you plan to audit areas separately, you will need to either create a separate spreadsheet for each area -OR- manually enter the number of items left on in rows 8 - 18 in the "Data" worksheet (the blue tab at the bottom).  Otherwise, just enter all of your numbers in Column E to the right of the pictures.                                                                               Date: __________ </t>
  </si>
  <si>
    <r>
      <t xml:space="preserve">Customize the data to fit your situation: </t>
    </r>
    <r>
      <rPr>
        <sz val="14"/>
        <rFont val="Arial"/>
        <family val="2"/>
      </rPr>
      <t xml:space="preserve"> In the spaces below you can either leave the default numbers or you can enter in numbers based on your specific situation.</t>
    </r>
  </si>
  <si>
    <t>How much does electricity cost (per kWh)?</t>
  </si>
  <si>
    <t>Items:</t>
  </si>
  <si>
    <t>% that were left on:</t>
  </si>
  <si>
    <r>
      <t>Note:</t>
    </r>
    <r>
      <rPr>
        <sz val="10"/>
        <rFont val="Arial"/>
        <family val="0"/>
      </rPr>
      <t xml:space="preserve">  The numbers below will not be accurate if you did not enter the number of items that were turned off in Column F of the "Handy-dandy Audit Form"</t>
    </r>
  </si>
  <si>
    <r>
      <rPr>
        <b/>
        <sz val="12"/>
        <rFont val="Arial"/>
        <family val="2"/>
      </rPr>
      <t xml:space="preserve">How many were turned off but not plugged into a power strip? </t>
    </r>
    <r>
      <rPr>
        <b/>
        <sz val="10"/>
        <rFont val="Arial"/>
        <family val="2"/>
      </rPr>
      <t xml:space="preserve"> </t>
    </r>
    <r>
      <rPr>
        <sz val="10"/>
        <rFont val="Arial"/>
        <family val="2"/>
      </rPr>
      <t>This column is optional.  If you fill it out, you'll be able to determine how much electricity is wasted by phantom loads (aka "vampire energy").</t>
    </r>
  </si>
  <si>
    <t>Do you know how much energy your office equipment uses?</t>
  </si>
  <si>
    <t>How much energy/money are phantom loads wasting?</t>
  </si>
  <si>
    <t>Total energy (kWh) wasted (machines left on &amp; phantom loads)</t>
  </si>
  <si>
    <t>Total dollars wasted due (machines left on &amp; phantom loads)</t>
  </si>
  <si>
    <t>This wasted energy is equivalent to this many gallons of gasoline:</t>
  </si>
  <si>
    <r>
      <t xml:space="preserve">*Note: </t>
    </r>
    <r>
      <rPr>
        <sz val="12"/>
        <rFont val="Arial"/>
        <family val="2"/>
      </rPr>
      <t xml:space="preserve"> The type of natural resources that are used to generate electricity vary widely because each utility uses a different mix of energy sources and each energy source has a different emission profile.  This calculator is based on how much coal is used (on average it's 40% in Oregon) to generate electricity. According to the Oregon Dept. of Energy (2010), our energy is: 40% coal, 40% hydro-electric, 14% natural gas, 3% nuclear, and 3% renewables (i.e. wind, biomas, geothermal, and solar).  A limitation to this model is that it does not factor in carbon dioxide emissions or other environmental impacts associated with the other sources (totaling 60%) of electricity generation.</t>
    </r>
  </si>
  <si>
    <t xml:space="preserve">This wasted energy is the equivalent to this many pounds of coal if all of our energy came from coal.    </t>
  </si>
  <si>
    <t>Since only about 40% of Oregon's overall electricity generation comes from coal, the actual amout of coal used to generate this wasted electricity is this many pounds:</t>
  </si>
  <si>
    <t>Percentage of machines that were left on:</t>
  </si>
  <si>
    <t>Wasted Energy on Old Refrigerators (older than 1993)</t>
  </si>
  <si>
    <r>
      <t>Note:</t>
    </r>
    <r>
      <rPr>
        <sz val="12"/>
        <rFont val="Arial"/>
        <family val="2"/>
      </rPr>
      <t xml:space="preserve">  For some businesses, energy is cheaper at night, so when people are looking at plug loads left on, theoretically it isn't costing them as much at night as it is during the day (however most people pay a flat average price rate, rather than a time of use rate).  Ideally, you can look at your bills and insert your own number for cost per kWh.  In Oregon we have relatively inexpensive electricity rates.  The average US cost is around $0.12/kWh.</t>
    </r>
  </si>
  <si>
    <r>
      <t>This wasted energy creates this many pounds of carbon dioxide (CO2) released into the atmosphere</t>
    </r>
    <r>
      <rPr>
        <b/>
        <sz val="16"/>
        <rFont val="Arial"/>
        <family val="2"/>
      </rPr>
      <t>*</t>
    </r>
    <r>
      <rPr>
        <sz val="12"/>
        <rFont val="Arial"/>
        <family val="2"/>
      </rPr>
      <t>:</t>
    </r>
  </si>
  <si>
    <r>
      <t>If you know how much energy your office's machines use when left turned on, you can enter the kilowatt hours (kWh) in row 5 on the "Data (Machines Left On)" worksheet (the blue tab below).  If not, it will default to the average numbers that are currently in that row.  Likewise, if you know what the "phantom loads" are for your computers and other machines, you can enter that information into row 4 of the "Data (Phantom Energy)" worksheet (the orange tab below).  If not, it will also default to te average numbers that are listed.  Finally, if you do not know your equipment's energy use, consider purchasing a Kill-a-Watt (</t>
    </r>
    <r>
      <rPr>
        <u val="single"/>
        <sz val="12"/>
        <color indexed="12"/>
        <rFont val="Arial"/>
        <family val="2"/>
      </rPr>
      <t>http://www.p3international.com/products/special/P4400/P4400-CE.html</t>
    </r>
    <r>
      <rPr>
        <sz val="12"/>
        <rFont val="Arial"/>
        <family val="0"/>
      </rPr>
      <t>) which is a device that allows you to measure the amount of electricity being used when a machine is running &amp; also when it's turned off but still plugged in.</t>
    </r>
  </si>
  <si>
    <t>Once you have entered in the information, click on the "Summary" page which is the red tab below.</t>
  </si>
  <si>
    <t>Money Wasted per year</t>
  </si>
  <si>
    <t>Energy Wasted (kWh) per year</t>
  </si>
  <si>
    <t>Annual energy &amp; money wasted by not turning things off:</t>
  </si>
  <si>
    <t>Annual energy &amp; money wasted by not unplugging or turning off powerstrips when not in use: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</si>
</sst>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quot;$&quot;#,##0.000_);[Red]\(&quot;$&quot;#,##0.000\)"/>
  </numFmts>
  <fonts count="52">
    <font>
      <sz val="10"/>
      <name val="Arial"/>
      <family val="0"/>
    </font>
    <font>
      <sz val="11"/>
      <color indexed="8"/>
      <name val="Calibri"/>
      <family val="2"/>
    </font>
    <font>
      <sz val="8"/>
      <name val="Arial"/>
      <family val="0"/>
    </font>
    <font>
      <b/>
      <sz val="10"/>
      <name val="Arial"/>
      <family val="2"/>
    </font>
    <font>
      <b/>
      <sz val="8"/>
      <name val="Tahoma"/>
      <family val="0"/>
    </font>
    <font>
      <b/>
      <sz val="16"/>
      <color indexed="17"/>
      <name val="Arial"/>
      <family val="2"/>
    </font>
    <font>
      <b/>
      <sz val="9"/>
      <name val="Tahoma"/>
      <family val="0"/>
    </font>
    <font>
      <b/>
      <sz val="12"/>
      <name val="Arial"/>
      <family val="2"/>
    </font>
    <font>
      <sz val="10"/>
      <name val="Verdana"/>
      <family val="2"/>
    </font>
    <font>
      <sz val="14"/>
      <color indexed="8"/>
      <name val="Arial"/>
      <family val="2"/>
    </font>
    <font>
      <b/>
      <sz val="20"/>
      <name val="Arial"/>
      <family val="2"/>
    </font>
    <font>
      <b/>
      <sz val="28"/>
      <name val="Arial"/>
      <family val="2"/>
    </font>
    <font>
      <sz val="12"/>
      <name val="Arial"/>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0"/>
    </font>
    <font>
      <sz val="12"/>
      <color indexed="8"/>
      <name val="Arial"/>
      <family val="0"/>
    </font>
    <font>
      <b/>
      <sz val="20"/>
      <color indexed="62"/>
      <name val="Calibri"/>
      <family val="0"/>
    </font>
    <font>
      <b/>
      <sz val="20"/>
      <color indexed="10"/>
      <name val="Calibri"/>
      <family val="2"/>
    </font>
    <font>
      <b/>
      <sz val="26"/>
      <name val="Arial"/>
      <family val="2"/>
    </font>
    <font>
      <b/>
      <sz val="48"/>
      <name val="Arial"/>
      <family val="2"/>
    </font>
    <font>
      <b/>
      <sz val="14"/>
      <name val="Arial"/>
      <family val="2"/>
    </font>
    <font>
      <sz val="14"/>
      <name val="Arial"/>
      <family val="2"/>
    </font>
    <font>
      <sz val="13"/>
      <name val="Tahoma"/>
      <family val="2"/>
    </font>
    <font>
      <b/>
      <sz val="13"/>
      <name val="Tahoma"/>
      <family val="2"/>
    </font>
    <font>
      <u val="single"/>
      <sz val="10"/>
      <color indexed="12"/>
      <name val="Arial"/>
      <family val="0"/>
    </font>
    <font>
      <u val="single"/>
      <sz val="10"/>
      <color indexed="36"/>
      <name val="Arial"/>
      <family val="0"/>
    </font>
    <font>
      <b/>
      <sz val="16"/>
      <name val="Arial"/>
      <family val="2"/>
    </font>
    <font>
      <u val="single"/>
      <sz val="12"/>
      <color indexed="12"/>
      <name val="Arial"/>
      <family val="2"/>
    </font>
    <font>
      <sz val="6"/>
      <color indexed="8"/>
      <name val="Arial"/>
      <family val="2"/>
    </font>
    <font>
      <sz val="6"/>
      <color indexed="8"/>
      <name val="Calibri"/>
      <family val="2"/>
    </font>
    <font>
      <sz val="11"/>
      <color indexed="8"/>
      <name val="Arial"/>
      <family val="2"/>
    </font>
    <font>
      <i/>
      <sz val="11"/>
      <color indexed="8"/>
      <name val="Arial"/>
      <family val="2"/>
    </font>
    <font>
      <b/>
      <sz val="14"/>
      <color indexed="8"/>
      <name val="Arial"/>
      <family val="2"/>
    </font>
    <font>
      <b/>
      <sz val="11"/>
      <color indexed="8"/>
      <name val="Arial"/>
      <family val="2"/>
    </font>
    <font>
      <sz val="4"/>
      <color indexed="8"/>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4"/>
        <bgColor indexed="64"/>
      </patternFill>
    </fill>
    <fill>
      <patternFill patternType="solid">
        <fgColor indexed="48"/>
        <bgColor indexed="64"/>
      </patternFill>
    </fill>
    <fill>
      <patternFill patternType="solid">
        <fgColor indexed="50"/>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15"/>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bottom style="thin"/>
    </border>
    <border>
      <left style="medium"/>
      <right style="medium"/>
      <top style="medium"/>
      <bottom style="thin"/>
    </border>
    <border>
      <left style="medium"/>
      <right style="thin"/>
      <top style="medium"/>
      <bottom style="medium"/>
    </border>
    <border>
      <left style="thin"/>
      <right style="thin"/>
      <top style="thin"/>
      <bottom style="thin"/>
    </border>
    <border>
      <left style="thin"/>
      <right/>
      <top/>
      <bottom style="thin"/>
    </border>
    <border>
      <left style="thin"/>
      <right style="thin"/>
      <top style="thin"/>
      <bottom/>
    </border>
    <border>
      <left style="thin"/>
      <right style="thin"/>
      <top style="medium"/>
      <bottom style="medium"/>
    </border>
    <border>
      <left style="medium"/>
      <right style="medium"/>
      <top style="medium"/>
      <bottom style="medium"/>
    </border>
    <border>
      <left/>
      <right style="thin"/>
      <top style="thin"/>
      <bottom style="thin"/>
    </border>
    <border>
      <left style="medium"/>
      <right/>
      <top/>
      <bottom/>
    </border>
    <border>
      <left/>
      <right style="medium"/>
      <top/>
      <bottom/>
    </border>
    <border>
      <left style="medium"/>
      <right style="medium"/>
      <top/>
      <bottom/>
    </border>
    <border>
      <left style="thin"/>
      <right style="thin"/>
      <top/>
      <bottom/>
    </border>
    <border>
      <left style="thin"/>
      <right/>
      <top style="medium"/>
      <bottom style="medium"/>
    </border>
    <border>
      <left style="medium"/>
      <right/>
      <top style="medium"/>
      <bottom/>
    </border>
    <border>
      <left style="medium"/>
      <right/>
      <top/>
      <bottom style="medium"/>
    </border>
    <border>
      <left/>
      <right style="medium"/>
      <top style="medium"/>
      <bottom/>
    </border>
    <border>
      <left/>
      <right style="medium"/>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medium"/>
      <bottom style="medium"/>
    </border>
    <border>
      <left style="thin"/>
      <right/>
      <top/>
      <bottom/>
    </border>
    <border>
      <left style="thin"/>
      <right style="thin"/>
      <top style="medium"/>
      <bottom/>
    </border>
    <border>
      <left style="thin"/>
      <right/>
      <top style="medium"/>
      <bottom/>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right style="medium"/>
      <top style="thin"/>
      <bottom style="thin"/>
    </border>
    <border>
      <left style="medium"/>
      <right/>
      <top style="medium"/>
      <bottom style="thin"/>
    </border>
    <border>
      <left/>
      <right style="medium"/>
      <top style="medium"/>
      <bottom style="thin"/>
    </border>
    <border>
      <left style="thin"/>
      <right>
        <color indexed="63"/>
      </right>
      <top style="thin"/>
      <bottom style="thin"/>
    </border>
    <border>
      <left style="medium"/>
      <right>
        <color indexed="63"/>
      </right>
      <top style="medium"/>
      <bottom>
        <color indexed="63"/>
      </bottom>
    </border>
    <border>
      <left style="thin"/>
      <right>
        <color indexed="63"/>
      </right>
      <top style="thin"/>
      <bottom style="medium"/>
    </border>
    <border>
      <left/>
      <right style="medium"/>
      <top/>
      <bottom>
        <color indexed="63"/>
      </bottom>
    </border>
    <border>
      <left/>
      <right style="medium"/>
      <top>
        <color indexed="63"/>
      </top>
      <bottom/>
    </border>
    <border>
      <left style="medium"/>
      <right/>
      <top/>
      <bottom>
        <color indexed="63"/>
      </bottom>
    </border>
    <border>
      <left/>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medium"/>
    </border>
    <border>
      <left style="medium"/>
      <right/>
      <top style="medium"/>
      <bottom>
        <color indexed="63"/>
      </bottom>
    </border>
    <border>
      <left style="thin"/>
      <right style="thin"/>
      <top style="thin"/>
      <bottom style="medium"/>
    </border>
    <border>
      <left/>
      <right>
        <color indexed="63"/>
      </right>
      <top style="medium"/>
      <bottom>
        <color indexed="63"/>
      </bottom>
    </border>
    <border>
      <left style="thin"/>
      <right>
        <color indexed="63"/>
      </right>
      <top style="thin"/>
      <bottom/>
    </border>
    <border>
      <left style="thin"/>
      <right style="thin"/>
      <top>
        <color indexed="63"/>
      </top>
      <bottom style="thin"/>
    </border>
    <border>
      <left style="medium"/>
      <right>
        <color indexed="63"/>
      </right>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style="medium"/>
      <bottom>
        <color indexed="63"/>
      </bottom>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right style="thin"/>
      <top/>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59">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0" xfId="0" applyFill="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xf>
    <xf numFmtId="0" fontId="5" fillId="0" borderId="0" xfId="0" applyFont="1" applyAlignment="1">
      <alignment/>
    </xf>
    <xf numFmtId="0" fontId="0" fillId="0" borderId="0" xfId="0" applyFill="1" applyBorder="1" applyAlignment="1">
      <alignment wrapText="1"/>
    </xf>
    <xf numFmtId="0" fontId="3" fillId="0" borderId="14" xfId="0" applyFont="1" applyFill="1" applyBorder="1" applyAlignment="1">
      <alignment wrapText="1"/>
    </xf>
    <xf numFmtId="0" fontId="3" fillId="0" borderId="0" xfId="0" applyFont="1" applyAlignment="1">
      <alignment horizontal="center" wrapText="1"/>
    </xf>
    <xf numFmtId="0" fontId="3" fillId="24" borderId="0" xfId="0" applyFont="1" applyFill="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Border="1" applyAlignment="1">
      <alignment horizontal="center" wrapText="1"/>
    </xf>
    <xf numFmtId="0" fontId="0" fillId="0" borderId="15" xfId="0" applyFill="1" applyBorder="1" applyAlignment="1">
      <alignment vertical="top" wrapText="1"/>
    </xf>
    <xf numFmtId="0" fontId="3" fillId="25" borderId="16" xfId="0" applyFont="1" applyFill="1" applyBorder="1" applyAlignment="1">
      <alignment horizontal="center" wrapText="1"/>
    </xf>
    <xf numFmtId="0" fontId="3" fillId="24" borderId="16" xfId="0" applyFont="1" applyFill="1" applyBorder="1" applyAlignment="1">
      <alignment horizontal="center" wrapText="1"/>
    </xf>
    <xf numFmtId="0" fontId="3" fillId="19" borderId="16" xfId="0" applyFont="1" applyFill="1" applyBorder="1" applyAlignment="1">
      <alignment horizontal="center" wrapText="1"/>
    </xf>
    <xf numFmtId="0" fontId="3" fillId="26" borderId="16" xfId="0" applyFont="1" applyFill="1" applyBorder="1" applyAlignment="1">
      <alignment horizontal="center" wrapText="1"/>
    </xf>
    <xf numFmtId="0" fontId="3" fillId="27" borderId="16" xfId="0" applyFont="1" applyFill="1" applyBorder="1" applyAlignment="1">
      <alignment horizontal="center" wrapText="1"/>
    </xf>
    <xf numFmtId="0" fontId="3" fillId="27" borderId="16" xfId="0" applyFont="1" applyFill="1" applyBorder="1" applyAlignment="1">
      <alignment horizontal="center"/>
    </xf>
    <xf numFmtId="0" fontId="3" fillId="25" borderId="16" xfId="0" applyFont="1" applyFill="1" applyBorder="1" applyAlignment="1">
      <alignment horizontal="center"/>
    </xf>
    <xf numFmtId="0" fontId="0" fillId="0" borderId="13" xfId="0" applyBorder="1" applyAlignment="1">
      <alignment horizontal="center" wrapText="1"/>
    </xf>
    <xf numFmtId="0" fontId="0" fillId="0" borderId="17" xfId="0" applyBorder="1" applyAlignment="1">
      <alignment horizontal="center" wrapText="1"/>
    </xf>
    <xf numFmtId="0" fontId="0" fillId="0" borderId="17" xfId="0" applyFill="1" applyBorder="1" applyAlignment="1">
      <alignment horizontal="center" wrapText="1"/>
    </xf>
    <xf numFmtId="0" fontId="0" fillId="0" borderId="17" xfId="0" applyFont="1"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3" fillId="0" borderId="14" xfId="0" applyFont="1" applyBorder="1" applyAlignment="1">
      <alignment horizont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0" fillId="0" borderId="0" xfId="0" applyBorder="1" applyAlignment="1">
      <alignment horizontal="left" wrapText="1"/>
    </xf>
    <xf numFmtId="0" fontId="0" fillId="0" borderId="0" xfId="0" applyBorder="1" applyAlignment="1">
      <alignment horizontal="center" vertical="center"/>
    </xf>
    <xf numFmtId="0" fontId="0" fillId="0" borderId="0" xfId="0" applyBorder="1" applyAlignment="1">
      <alignment/>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19" xfId="0" applyFill="1" applyBorder="1" applyAlignment="1">
      <alignment horizontal="left" vertical="center" wrapText="1"/>
    </xf>
    <xf numFmtId="0" fontId="0" fillId="0" borderId="19" xfId="0" applyBorder="1" applyAlignment="1">
      <alignment horizontal="left" vertical="center" wrapText="1"/>
    </xf>
    <xf numFmtId="0" fontId="0" fillId="28" borderId="0" xfId="0" applyFill="1" applyAlignment="1">
      <alignment/>
    </xf>
    <xf numFmtId="0" fontId="3" fillId="25" borderId="20" xfId="0" applyFont="1" applyFill="1" applyBorder="1" applyAlignment="1">
      <alignment horizontal="center" wrapText="1"/>
    </xf>
    <xf numFmtId="0" fontId="3" fillId="25" borderId="21" xfId="0" applyFont="1" applyFill="1" applyBorder="1" applyAlignment="1">
      <alignment horizontal="center" wrapText="1"/>
    </xf>
    <xf numFmtId="0" fontId="3" fillId="25" borderId="22" xfId="0" applyFont="1" applyFill="1" applyBorder="1" applyAlignment="1">
      <alignment horizontal="center" wrapText="1"/>
    </xf>
    <xf numFmtId="0" fontId="3" fillId="19" borderId="0" xfId="0" applyFont="1" applyFill="1" applyBorder="1" applyAlignment="1">
      <alignment horizontal="center" wrapText="1"/>
    </xf>
    <xf numFmtId="0" fontId="3" fillId="24" borderId="21" xfId="0" applyFont="1" applyFill="1" applyBorder="1" applyAlignment="1">
      <alignment horizontal="center" wrapText="1"/>
    </xf>
    <xf numFmtId="0" fontId="3" fillId="24" borderId="22" xfId="0" applyFont="1" applyFill="1" applyBorder="1" applyAlignment="1">
      <alignment horizontal="center" wrapText="1"/>
    </xf>
    <xf numFmtId="0" fontId="3" fillId="27" borderId="21" xfId="0" applyFont="1" applyFill="1" applyBorder="1" applyAlignment="1">
      <alignment horizontal="center" wrapText="1"/>
    </xf>
    <xf numFmtId="0" fontId="3" fillId="25" borderId="20" xfId="0" applyFont="1" applyFill="1" applyBorder="1" applyAlignment="1">
      <alignment horizontal="center"/>
    </xf>
    <xf numFmtId="0" fontId="3" fillId="24" borderId="20" xfId="0" applyFont="1" applyFill="1" applyBorder="1" applyAlignment="1">
      <alignment horizontal="center"/>
    </xf>
    <xf numFmtId="0" fontId="3" fillId="24" borderId="20" xfId="0" applyFont="1" applyFill="1" applyBorder="1" applyAlignment="1">
      <alignment horizontal="left"/>
    </xf>
    <xf numFmtId="0" fontId="3" fillId="24" borderId="0" xfId="0" applyFont="1" applyFill="1" applyBorder="1" applyAlignment="1">
      <alignment horizontal="center" wrapText="1"/>
    </xf>
    <xf numFmtId="0" fontId="3" fillId="24" borderId="20" xfId="0" applyFont="1" applyFill="1" applyBorder="1" applyAlignment="1">
      <alignment horizontal="center" wrapText="1"/>
    </xf>
    <xf numFmtId="0" fontId="0" fillId="0" borderId="0" xfId="0" applyFont="1" applyAlignment="1">
      <alignment/>
    </xf>
    <xf numFmtId="0" fontId="0" fillId="0" borderId="14" xfId="0" applyBorder="1" applyAlignment="1">
      <alignment/>
    </xf>
    <xf numFmtId="0" fontId="9" fillId="0" borderId="14" xfId="0" applyFont="1" applyBorder="1" applyAlignment="1">
      <alignment/>
    </xf>
    <xf numFmtId="0" fontId="8" fillId="0" borderId="14" xfId="0" applyFont="1" applyBorder="1" applyAlignment="1">
      <alignment/>
    </xf>
    <xf numFmtId="0" fontId="3" fillId="19" borderId="16" xfId="0" applyFont="1" applyFill="1" applyBorder="1" applyAlignment="1">
      <alignment horizontal="center" wrapText="1"/>
    </xf>
    <xf numFmtId="0" fontId="3" fillId="19" borderId="16" xfId="0" applyFont="1" applyFill="1" applyBorder="1" applyAlignment="1">
      <alignment horizontal="center"/>
    </xf>
    <xf numFmtId="0" fontId="3" fillId="24" borderId="23" xfId="0" applyFont="1" applyFill="1" applyBorder="1" applyAlignment="1">
      <alignment horizontal="center" wrapText="1"/>
    </xf>
    <xf numFmtId="0" fontId="3" fillId="24" borderId="20" xfId="0" applyFont="1" applyFill="1" applyBorder="1" applyAlignment="1">
      <alignment horizontal="center"/>
    </xf>
    <xf numFmtId="0" fontId="3" fillId="25" borderId="22" xfId="0" applyFont="1" applyFill="1" applyBorder="1" applyAlignment="1">
      <alignment horizontal="center" wrapText="1"/>
    </xf>
    <xf numFmtId="0" fontId="9" fillId="0" borderId="0" xfId="0" applyFont="1" applyAlignment="1">
      <alignment/>
    </xf>
    <xf numFmtId="3" fontId="0" fillId="0" borderId="0" xfId="0" applyNumberFormat="1" applyAlignment="1">
      <alignment horizontal="center"/>
    </xf>
    <xf numFmtId="0" fontId="3" fillId="28" borderId="22" xfId="0" applyFont="1" applyFill="1" applyBorder="1" applyAlignment="1">
      <alignment horizontal="center" wrapText="1"/>
    </xf>
    <xf numFmtId="0" fontId="3" fillId="28" borderId="16" xfId="0" applyFont="1" applyFill="1" applyBorder="1" applyAlignment="1">
      <alignment horizontal="center" wrapText="1"/>
    </xf>
    <xf numFmtId="0" fontId="0" fillId="28" borderId="24" xfId="0" applyFill="1" applyBorder="1" applyAlignment="1">
      <alignment horizontal="center" wrapText="1"/>
    </xf>
    <xf numFmtId="0" fontId="3" fillId="22" borderId="21" xfId="0" applyFont="1" applyFill="1" applyBorder="1" applyAlignment="1">
      <alignment horizontal="center" wrapText="1"/>
    </xf>
    <xf numFmtId="3" fontId="3" fillId="0" borderId="0" xfId="0" applyNumberFormat="1" applyFont="1" applyAlignment="1">
      <alignment horizontal="center"/>
    </xf>
    <xf numFmtId="8" fontId="3" fillId="0" borderId="0" xfId="0" applyNumberFormat="1" applyFont="1" applyAlignment="1">
      <alignment horizontal="center"/>
    </xf>
    <xf numFmtId="0" fontId="3" fillId="0" borderId="25" xfId="0" applyFont="1" applyBorder="1" applyAlignment="1">
      <alignment/>
    </xf>
    <xf numFmtId="0" fontId="3" fillId="0" borderId="26" xfId="0" applyFont="1" applyBorder="1" applyAlignment="1">
      <alignment/>
    </xf>
    <xf numFmtId="3" fontId="3" fillId="0" borderId="27" xfId="0" applyNumberFormat="1" applyFont="1" applyBorder="1" applyAlignment="1">
      <alignment horizontal="center"/>
    </xf>
    <xf numFmtId="8" fontId="3" fillId="0" borderId="28" xfId="0" applyNumberFormat="1" applyFont="1" applyBorder="1" applyAlignment="1">
      <alignment horizontal="center"/>
    </xf>
    <xf numFmtId="0" fontId="11" fillId="22" borderId="14" xfId="0" applyFont="1" applyFill="1" applyBorder="1" applyAlignment="1">
      <alignment horizontal="center"/>
    </xf>
    <xf numFmtId="0" fontId="11" fillId="15" borderId="14" xfId="0" applyFont="1" applyFill="1" applyBorder="1" applyAlignment="1">
      <alignment horizontal="center"/>
    </xf>
    <xf numFmtId="0" fontId="11" fillId="5" borderId="14" xfId="0" applyFont="1" applyFill="1" applyBorder="1" applyAlignment="1">
      <alignment horizontal="center"/>
    </xf>
    <xf numFmtId="0" fontId="11" fillId="21" borderId="14" xfId="0" applyFont="1" applyFill="1" applyBorder="1" applyAlignment="1">
      <alignment horizontal="center"/>
    </xf>
    <xf numFmtId="10" fontId="3" fillId="0" borderId="0" xfId="0" applyNumberFormat="1" applyFont="1" applyAlignment="1">
      <alignment horizontal="center"/>
    </xf>
    <xf numFmtId="0" fontId="0" fillId="28" borderId="14" xfId="0" applyFont="1" applyFill="1" applyBorder="1" applyAlignment="1">
      <alignment wrapText="1"/>
    </xf>
    <xf numFmtId="0" fontId="0" fillId="0" borderId="0" xfId="0" applyAlignment="1">
      <alignment horizontal="right" vertical="center"/>
    </xf>
    <xf numFmtId="0" fontId="12" fillId="0" borderId="0" xfId="0" applyFont="1" applyAlignment="1">
      <alignment/>
    </xf>
    <xf numFmtId="3" fontId="12" fillId="0" borderId="0" xfId="0" applyNumberFormat="1" applyFont="1" applyAlignment="1">
      <alignment/>
    </xf>
    <xf numFmtId="165" fontId="12" fillId="0" borderId="0" xfId="0" applyNumberFormat="1" applyFont="1" applyAlignment="1">
      <alignment/>
    </xf>
    <xf numFmtId="0" fontId="0" fillId="0" borderId="0" xfId="0" applyBorder="1" applyAlignment="1">
      <alignment horizontal="center"/>
    </xf>
    <xf numFmtId="0" fontId="12" fillId="0" borderId="0" xfId="0" applyFont="1" applyBorder="1" applyAlignment="1">
      <alignment horizontal="center"/>
    </xf>
    <xf numFmtId="0" fontId="12" fillId="0" borderId="29" xfId="0" applyFont="1" applyBorder="1" applyAlignment="1">
      <alignment horizontal="right" vertical="center" wrapText="1"/>
    </xf>
    <xf numFmtId="3" fontId="12" fillId="0" borderId="30" xfId="0" applyNumberFormat="1" applyFont="1" applyBorder="1" applyAlignment="1">
      <alignment horizontal="center" vertical="center"/>
    </xf>
    <xf numFmtId="0" fontId="12" fillId="0" borderId="31" xfId="0" applyFont="1" applyBorder="1" applyAlignment="1">
      <alignment horizontal="right" vertical="center" wrapText="1"/>
    </xf>
    <xf numFmtId="0" fontId="7" fillId="0" borderId="0" xfId="0" applyFont="1" applyBorder="1" applyAlignment="1">
      <alignment horizontal="right" vertical="center" wrapText="1"/>
    </xf>
    <xf numFmtId="0" fontId="7" fillId="0" borderId="32" xfId="0" applyFont="1" applyBorder="1" applyAlignment="1">
      <alignment horizontal="right" vertical="center" wrapText="1"/>
    </xf>
    <xf numFmtId="3" fontId="12" fillId="0" borderId="33" xfId="0" applyNumberFormat="1" applyFont="1" applyBorder="1" applyAlignment="1">
      <alignment horizontal="center" vertical="center"/>
    </xf>
    <xf numFmtId="0" fontId="7" fillId="0" borderId="31" xfId="0" applyFont="1" applyBorder="1" applyAlignment="1">
      <alignment horizontal="right" vertical="center" wrapText="1"/>
    </xf>
    <xf numFmtId="3" fontId="12" fillId="0" borderId="27" xfId="0" applyNumberFormat="1" applyFont="1" applyBorder="1" applyAlignment="1">
      <alignment/>
    </xf>
    <xf numFmtId="165" fontId="12" fillId="0" borderId="21" xfId="0" applyNumberFormat="1" applyFont="1" applyBorder="1" applyAlignment="1">
      <alignment/>
    </xf>
    <xf numFmtId="0" fontId="7" fillId="0" borderId="27" xfId="0" applyFont="1" applyBorder="1" applyAlignment="1">
      <alignment horizontal="center"/>
    </xf>
    <xf numFmtId="0" fontId="7" fillId="0" borderId="21" xfId="0" applyFont="1" applyBorder="1" applyAlignment="1">
      <alignment horizontal="left" vertical="center" wrapText="1"/>
    </xf>
    <xf numFmtId="0" fontId="12" fillId="0" borderId="21" xfId="0" applyFont="1" applyBorder="1" applyAlignment="1">
      <alignment horizontal="center"/>
    </xf>
    <xf numFmtId="0" fontId="7" fillId="0" borderId="20" xfId="0" applyFont="1" applyBorder="1" applyAlignment="1">
      <alignment horizontal="right" vertical="center" wrapText="1"/>
    </xf>
    <xf numFmtId="0" fontId="12" fillId="0" borderId="28" xfId="0" applyFont="1" applyBorder="1" applyAlignment="1">
      <alignment horizontal="center"/>
    </xf>
    <xf numFmtId="0" fontId="0" fillId="4" borderId="11" xfId="0" applyFill="1" applyBorder="1" applyAlignment="1">
      <alignment horizontal="center"/>
    </xf>
    <xf numFmtId="0" fontId="0" fillId="4" borderId="17" xfId="0" applyFill="1" applyBorder="1" applyAlignment="1">
      <alignment horizontal="center"/>
    </xf>
    <xf numFmtId="0" fontId="0" fillId="4" borderId="24" xfId="0" applyFill="1" applyBorder="1" applyAlignment="1">
      <alignment horizontal="center"/>
    </xf>
    <xf numFmtId="0" fontId="0" fillId="4" borderId="34" xfId="0" applyFill="1" applyBorder="1" applyAlignment="1">
      <alignment horizontal="center"/>
    </xf>
    <xf numFmtId="0" fontId="0" fillId="4" borderId="23" xfId="0" applyFill="1" applyBorder="1" applyAlignment="1">
      <alignment horizontal="center"/>
    </xf>
    <xf numFmtId="0" fontId="0" fillId="4" borderId="35"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xf>
    <xf numFmtId="0" fontId="0" fillId="4" borderId="37" xfId="0" applyFill="1" applyBorder="1" applyAlignment="1">
      <alignment horizontal="center"/>
    </xf>
    <xf numFmtId="0" fontId="0" fillId="4" borderId="10" xfId="0" applyFill="1" applyBorder="1" applyAlignment="1">
      <alignment horizontal="center"/>
    </xf>
    <xf numFmtId="0" fontId="0" fillId="4" borderId="38" xfId="0" applyFill="1" applyBorder="1" applyAlignment="1">
      <alignment horizontal="center"/>
    </xf>
    <xf numFmtId="0" fontId="0" fillId="4" borderId="38" xfId="0" applyFill="1" applyBorder="1" applyAlignment="1">
      <alignment horizontal="center"/>
    </xf>
    <xf numFmtId="0" fontId="0" fillId="0" borderId="11" xfId="0" applyFill="1" applyBorder="1" applyAlignment="1">
      <alignment/>
    </xf>
    <xf numFmtId="3" fontId="0" fillId="0" borderId="11" xfId="0" applyNumberFormat="1" applyFill="1" applyBorder="1" applyAlignment="1">
      <alignment horizontal="center"/>
    </xf>
    <xf numFmtId="3" fontId="0" fillId="0" borderId="15" xfId="0" applyNumberFormat="1" applyFill="1" applyBorder="1" applyAlignment="1">
      <alignment horizontal="center"/>
    </xf>
    <xf numFmtId="3" fontId="0" fillId="0" borderId="15" xfId="0" applyNumberFormat="1" applyFill="1" applyBorder="1" applyAlignment="1">
      <alignment horizontal="center"/>
    </xf>
    <xf numFmtId="3" fontId="0" fillId="0" borderId="39" xfId="0" applyNumberFormat="1" applyFill="1" applyBorder="1" applyAlignment="1">
      <alignment horizontal="center"/>
    </xf>
    <xf numFmtId="0" fontId="0" fillId="0" borderId="14" xfId="0" applyFill="1" applyBorder="1" applyAlignment="1">
      <alignment/>
    </xf>
    <xf numFmtId="3" fontId="0" fillId="0" borderId="14" xfId="0" applyNumberFormat="1" applyFill="1" applyBorder="1" applyAlignment="1">
      <alignment horizontal="center"/>
    </xf>
    <xf numFmtId="3" fontId="0" fillId="0" borderId="40" xfId="0" applyNumberFormat="1" applyFill="1" applyBorder="1" applyAlignment="1">
      <alignment horizontal="center"/>
    </xf>
    <xf numFmtId="3" fontId="0" fillId="0" borderId="14" xfId="0" applyNumberFormat="1" applyFill="1" applyBorder="1" applyAlignment="1">
      <alignment horizontal="center"/>
    </xf>
    <xf numFmtId="3" fontId="0" fillId="0" borderId="0" xfId="0" applyNumberFormat="1" applyFill="1" applyAlignment="1">
      <alignment horizontal="center"/>
    </xf>
    <xf numFmtId="3" fontId="0" fillId="0" borderId="40" xfId="0" applyNumberFormat="1" applyFill="1" applyBorder="1" applyAlignment="1">
      <alignment horizontal="center"/>
    </xf>
    <xf numFmtId="3" fontId="0" fillId="0" borderId="41" xfId="0" applyNumberFormat="1" applyFill="1" applyBorder="1" applyAlignment="1">
      <alignment horizontal="center"/>
    </xf>
    <xf numFmtId="0" fontId="0" fillId="0" borderId="14" xfId="0" applyFill="1" applyBorder="1" applyAlignment="1">
      <alignment horizontal="center"/>
    </xf>
    <xf numFmtId="0" fontId="0" fillId="0" borderId="40"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0" fillId="0" borderId="14" xfId="0" applyFill="1" applyBorder="1" applyAlignment="1">
      <alignment/>
    </xf>
    <xf numFmtId="0" fontId="0" fillId="0" borderId="40" xfId="0" applyFill="1" applyBorder="1" applyAlignment="1">
      <alignment/>
    </xf>
    <xf numFmtId="164" fontId="0" fillId="0" borderId="14" xfId="0" applyNumberFormat="1" applyFill="1" applyBorder="1" applyAlignment="1">
      <alignment horizontal="center"/>
    </xf>
    <xf numFmtId="164" fontId="0" fillId="0" borderId="14" xfId="0" applyNumberFormat="1" applyFill="1" applyBorder="1" applyAlignment="1">
      <alignment horizontal="center"/>
    </xf>
    <xf numFmtId="164" fontId="0" fillId="0" borderId="41" xfId="0" applyNumberFormat="1" applyFill="1" applyBorder="1" applyAlignment="1">
      <alignment horizontal="center"/>
    </xf>
    <xf numFmtId="164" fontId="0" fillId="0" borderId="41" xfId="0" applyNumberFormat="1" applyFont="1" applyFill="1" applyBorder="1" applyAlignment="1">
      <alignment horizontal="center"/>
    </xf>
    <xf numFmtId="164" fontId="3" fillId="0" borderId="42" xfId="0" applyNumberFormat="1" applyFont="1" applyFill="1" applyBorder="1" applyAlignment="1">
      <alignment horizontal="center"/>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35" fillId="0" borderId="1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29" xfId="0" applyBorder="1" applyAlignment="1">
      <alignment horizontal="left" wrapText="1"/>
    </xf>
    <xf numFmtId="0" fontId="0" fillId="0" borderId="29" xfId="0" applyFill="1" applyBorder="1" applyAlignment="1">
      <alignment horizontal="left" wrapText="1"/>
    </xf>
    <xf numFmtId="0" fontId="0" fillId="28" borderId="29" xfId="0" applyFill="1" applyBorder="1" applyAlignment="1">
      <alignment horizontal="left" wrapText="1"/>
    </xf>
    <xf numFmtId="0" fontId="0" fillId="0" borderId="29" xfId="0" applyFont="1" applyBorder="1" applyAlignment="1">
      <alignment horizontal="left" wrapText="1"/>
    </xf>
    <xf numFmtId="0" fontId="0" fillId="0" borderId="31" xfId="0" applyBorder="1" applyAlignment="1">
      <alignment horizontal="left" wrapText="1"/>
    </xf>
    <xf numFmtId="9" fontId="12" fillId="0" borderId="30" xfId="0" applyNumberFormat="1" applyFont="1" applyBorder="1" applyAlignment="1">
      <alignment horizontal="center" vertical="center"/>
    </xf>
    <xf numFmtId="0" fontId="35" fillId="0" borderId="45" xfId="0" applyFont="1" applyBorder="1" applyAlignment="1">
      <alignment horizontal="center" vertical="center" wrapText="1"/>
    </xf>
    <xf numFmtId="171" fontId="37" fillId="0" borderId="18" xfId="0" applyNumberFormat="1" applyFont="1" applyBorder="1" applyAlignment="1">
      <alignment horizontal="center"/>
    </xf>
    <xf numFmtId="0" fontId="37" fillId="0" borderId="46" xfId="0" applyFont="1" applyBorder="1" applyAlignment="1">
      <alignment/>
    </xf>
    <xf numFmtId="0" fontId="7" fillId="0" borderId="14" xfId="0" applyFont="1" applyBorder="1" applyAlignment="1">
      <alignment horizontal="center" wrapText="1"/>
    </xf>
    <xf numFmtId="0" fontId="3" fillId="0" borderId="45" xfId="0" applyFont="1" applyBorder="1" applyAlignment="1">
      <alignment horizontal="center" wrapText="1"/>
    </xf>
    <xf numFmtId="0" fontId="3" fillId="25" borderId="20" xfId="0" applyFont="1" applyFill="1" applyBorder="1" applyAlignment="1">
      <alignment horizontal="center"/>
    </xf>
    <xf numFmtId="0" fontId="35" fillId="24" borderId="14" xfId="0" applyFont="1" applyFill="1" applyBorder="1" applyAlignment="1">
      <alignment horizontal="center" vertical="center" wrapText="1"/>
    </xf>
    <xf numFmtId="0" fontId="0" fillId="24" borderId="11" xfId="0" applyFill="1" applyBorder="1" applyAlignment="1">
      <alignment horizontal="center"/>
    </xf>
    <xf numFmtId="8" fontId="12" fillId="0" borderId="0" xfId="0" applyNumberFormat="1" applyFont="1" applyBorder="1" applyAlignment="1">
      <alignment horizontal="center" vertical="center"/>
    </xf>
    <xf numFmtId="0" fontId="34" fillId="0" borderId="0" xfId="0" applyFont="1" applyAlignment="1">
      <alignment horizontal="left" vertical="center"/>
    </xf>
    <xf numFmtId="8" fontId="12" fillId="0" borderId="47" xfId="0" applyNumberFormat="1" applyFont="1" applyBorder="1" applyAlignment="1">
      <alignment horizontal="center" vertical="center"/>
    </xf>
    <xf numFmtId="0" fontId="12" fillId="0" borderId="48" xfId="0" applyFont="1" applyBorder="1" applyAlignment="1">
      <alignment horizontal="center"/>
    </xf>
    <xf numFmtId="0" fontId="7" fillId="0" borderId="49" xfId="0" applyFont="1" applyBorder="1" applyAlignment="1">
      <alignment horizontal="left" vertical="center" wrapText="1"/>
    </xf>
    <xf numFmtId="0" fontId="12" fillId="0" borderId="49" xfId="0" applyFont="1" applyBorder="1" applyAlignment="1">
      <alignment horizontal="center"/>
    </xf>
    <xf numFmtId="10" fontId="12" fillId="0" borderId="18" xfId="0" applyNumberFormat="1" applyFont="1" applyBorder="1" applyAlignment="1">
      <alignment horizontal="center"/>
    </xf>
    <xf numFmtId="0" fontId="7" fillId="0" borderId="50" xfId="0" applyFont="1" applyBorder="1" applyAlignment="1">
      <alignment horizontal="right" vertical="center" wrapText="1"/>
    </xf>
    <xf numFmtId="0" fontId="12" fillId="0" borderId="51" xfId="0" applyFont="1" applyBorder="1" applyAlignment="1">
      <alignment horizontal="center"/>
    </xf>
    <xf numFmtId="0" fontId="12" fillId="0" borderId="0" xfId="0" applyFont="1" applyBorder="1" applyAlignment="1">
      <alignment horizontal="center"/>
    </xf>
    <xf numFmtId="3" fontId="12" fillId="0" borderId="0" xfId="0" applyNumberFormat="1" applyFont="1" applyBorder="1" applyAlignment="1">
      <alignment/>
    </xf>
    <xf numFmtId="165" fontId="12" fillId="0" borderId="0" xfId="0" applyNumberFormat="1" applyFont="1" applyBorder="1" applyAlignment="1">
      <alignment/>
    </xf>
    <xf numFmtId="0" fontId="12" fillId="0" borderId="0" xfId="0" applyFont="1" applyBorder="1" applyAlignment="1">
      <alignment horizontal="right" vertical="center" wrapText="1"/>
    </xf>
    <xf numFmtId="38" fontId="12"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166" fontId="12" fillId="0" borderId="0" xfId="0" applyNumberFormat="1" applyFont="1" applyBorder="1" applyAlignment="1">
      <alignment horizontal="center" vertical="center"/>
    </xf>
    <xf numFmtId="0" fontId="12" fillId="0" borderId="0" xfId="0" applyFont="1" applyBorder="1" applyAlignment="1">
      <alignment/>
    </xf>
    <xf numFmtId="0" fontId="12" fillId="0" borderId="52" xfId="0" applyFont="1" applyBorder="1" applyAlignment="1">
      <alignment horizontal="center"/>
    </xf>
    <xf numFmtId="0" fontId="12" fillId="0" borderId="53" xfId="0" applyFont="1" applyBorder="1" applyAlignment="1">
      <alignment horizontal="center"/>
    </xf>
    <xf numFmtId="3" fontId="12" fillId="0" borderId="14" xfId="0" applyNumberFormat="1" applyFont="1" applyBorder="1" applyAlignment="1">
      <alignment horizontal="center" vertical="center"/>
    </xf>
    <xf numFmtId="0" fontId="12" fillId="0" borderId="0" xfId="0" applyFont="1" applyBorder="1" applyAlignment="1">
      <alignment horizontal="right" vertical="center" wrapText="1"/>
    </xf>
    <xf numFmtId="1" fontId="12" fillId="0" borderId="0" xfId="0" applyNumberFormat="1" applyFont="1" applyBorder="1" applyAlignment="1">
      <alignment horizontal="center" vertical="center"/>
    </xf>
    <xf numFmtId="0" fontId="12" fillId="0" borderId="0" xfId="0" applyFont="1" applyBorder="1" applyAlignment="1">
      <alignment/>
    </xf>
    <xf numFmtId="0" fontId="12" fillId="0" borderId="32" xfId="0" applyFont="1" applyBorder="1" applyAlignment="1">
      <alignment horizontal="right" vertical="center" wrapText="1"/>
    </xf>
    <xf numFmtId="38" fontId="12" fillId="0" borderId="33" xfId="0" applyNumberFormat="1" applyFont="1" applyBorder="1" applyAlignment="1">
      <alignment horizontal="center" vertical="center"/>
    </xf>
    <xf numFmtId="8" fontId="12" fillId="0" borderId="31" xfId="0" applyNumberFormat="1" applyFont="1" applyBorder="1" applyAlignment="1">
      <alignment horizontal="right" vertical="center" wrapText="1"/>
    </xf>
    <xf numFmtId="6" fontId="12" fillId="0" borderId="54" xfId="0" applyNumberFormat="1" applyFont="1" applyBorder="1" applyAlignment="1">
      <alignment horizontal="center" vertical="center"/>
    </xf>
    <xf numFmtId="3" fontId="12" fillId="0" borderId="49" xfId="0" applyNumberFormat="1" applyFont="1" applyBorder="1" applyAlignment="1">
      <alignment/>
    </xf>
    <xf numFmtId="0" fontId="10" fillId="0" borderId="55" xfId="0" applyFont="1" applyBorder="1" applyAlignment="1">
      <alignment horizontal="left" vertical="center"/>
    </xf>
    <xf numFmtId="0" fontId="12" fillId="0" borderId="0" xfId="0" applyFont="1" applyBorder="1" applyAlignment="1">
      <alignment horizontal="left" vertical="center" wrapText="1"/>
    </xf>
    <xf numFmtId="0" fontId="12" fillId="0" borderId="29" xfId="0" applyFont="1" applyBorder="1" applyAlignment="1">
      <alignment horizontal="left" vertical="center" wrapText="1"/>
    </xf>
    <xf numFmtId="0" fontId="7" fillId="0" borderId="29" xfId="0" applyFont="1" applyBorder="1" applyAlignment="1">
      <alignment horizontal="right" vertical="center" wrapText="1"/>
    </xf>
    <xf numFmtId="8" fontId="12" fillId="0" borderId="56" xfId="0" applyNumberFormat="1" applyFont="1" applyBorder="1" applyAlignment="1">
      <alignment horizontal="center" vertical="center"/>
    </xf>
    <xf numFmtId="0" fontId="12" fillId="0" borderId="57" xfId="0" applyFont="1" applyBorder="1" applyAlignment="1">
      <alignment horizontal="center" vertical="center"/>
    </xf>
    <xf numFmtId="3" fontId="12" fillId="0" borderId="45" xfId="0" applyNumberFormat="1" applyFont="1" applyBorder="1" applyAlignment="1">
      <alignment horizontal="center" vertical="center"/>
    </xf>
    <xf numFmtId="3" fontId="12" fillId="0" borderId="58" xfId="0" applyNumberFormat="1" applyFont="1" applyBorder="1" applyAlignment="1">
      <alignment horizontal="center" vertical="center"/>
    </xf>
    <xf numFmtId="3" fontId="12" fillId="0" borderId="45" xfId="0" applyNumberFormat="1" applyFont="1" applyFill="1" applyBorder="1" applyAlignment="1">
      <alignment horizontal="center" vertical="center"/>
    </xf>
    <xf numFmtId="0" fontId="12" fillId="0" borderId="59" xfId="0" applyFont="1" applyBorder="1" applyAlignment="1">
      <alignment horizontal="center" wrapText="1"/>
    </xf>
    <xf numFmtId="0" fontId="12" fillId="0" borderId="25" xfId="0" applyFont="1" applyBorder="1" applyAlignment="1">
      <alignment horizontal="center"/>
    </xf>
    <xf numFmtId="0" fontId="12" fillId="0" borderId="60" xfId="0" applyFont="1" applyBorder="1" applyAlignment="1">
      <alignment horizontal="center"/>
    </xf>
    <xf numFmtId="0" fontId="9" fillId="0" borderId="60" xfId="0" applyFont="1" applyBorder="1" applyAlignment="1">
      <alignment/>
    </xf>
    <xf numFmtId="0" fontId="12" fillId="0" borderId="31" xfId="0" applyFont="1" applyBorder="1" applyAlignment="1">
      <alignment horizontal="center" vertical="center" wrapText="1"/>
    </xf>
    <xf numFmtId="166" fontId="12" fillId="0" borderId="54" xfId="0" applyNumberFormat="1" applyFont="1" applyBorder="1" applyAlignment="1">
      <alignment horizontal="center" vertical="center"/>
    </xf>
    <xf numFmtId="9" fontId="12" fillId="0" borderId="54" xfId="0" applyNumberFormat="1" applyFont="1" applyBorder="1" applyAlignment="1">
      <alignment horizontal="center" vertical="center"/>
    </xf>
    <xf numFmtId="0" fontId="10" fillId="0" borderId="0" xfId="0" applyFont="1" applyAlignment="1">
      <alignment horizontal="left" vertical="center"/>
    </xf>
    <xf numFmtId="0" fontId="3" fillId="29" borderId="16" xfId="0" applyFont="1" applyFill="1" applyBorder="1" applyAlignment="1">
      <alignment horizontal="center" wrapText="1"/>
    </xf>
    <xf numFmtId="3" fontId="12" fillId="0" borderId="61" xfId="0" applyNumberFormat="1" applyFont="1" applyBorder="1" applyAlignment="1">
      <alignment horizontal="center" vertical="center" wrapText="1"/>
    </xf>
    <xf numFmtId="0" fontId="0" fillId="27" borderId="14" xfId="0" applyFill="1" applyBorder="1" applyAlignment="1">
      <alignment/>
    </xf>
    <xf numFmtId="0" fontId="0" fillId="19" borderId="14" xfId="0" applyFill="1" applyBorder="1" applyAlignment="1">
      <alignment/>
    </xf>
    <xf numFmtId="0" fontId="36" fillId="0" borderId="0" xfId="0" applyFont="1" applyAlignment="1">
      <alignment horizontal="left" wrapText="1"/>
    </xf>
    <xf numFmtId="0" fontId="3" fillId="0" borderId="0" xfId="0" applyFont="1" applyAlignment="1">
      <alignment horizontal="left" wrapText="1"/>
    </xf>
    <xf numFmtId="0" fontId="7" fillId="0" borderId="62" xfId="0" applyFont="1" applyBorder="1" applyAlignment="1">
      <alignment horizontal="left" wrapText="1"/>
    </xf>
    <xf numFmtId="0" fontId="12" fillId="0" borderId="53" xfId="0" applyFont="1" applyBorder="1" applyAlignment="1">
      <alignment horizontal="left" wrapText="1"/>
    </xf>
    <xf numFmtId="0" fontId="37" fillId="0" borderId="46" xfId="0" applyFont="1" applyBorder="1" applyAlignment="1">
      <alignment horizontal="left"/>
    </xf>
    <xf numFmtId="0" fontId="37" fillId="0" borderId="63" xfId="0" applyFont="1" applyBorder="1" applyAlignment="1">
      <alignment horizontal="left"/>
    </xf>
    <xf numFmtId="0" fontId="12" fillId="0" borderId="62" xfId="0" applyFont="1" applyBorder="1" applyAlignment="1">
      <alignment horizontal="left" wrapText="1"/>
    </xf>
    <xf numFmtId="0" fontId="12" fillId="0" borderId="53" xfId="0" applyFont="1" applyBorder="1" applyAlignment="1">
      <alignment horizontal="left" wrapText="1"/>
    </xf>
    <xf numFmtId="0" fontId="3" fillId="0" borderId="40" xfId="0" applyNumberFormat="1" applyFont="1" applyBorder="1" applyAlignment="1">
      <alignment horizontal="left" vertical="center" wrapText="1"/>
    </xf>
    <xf numFmtId="0" fontId="3" fillId="0" borderId="64" xfId="0" applyNumberFormat="1" applyFont="1" applyBorder="1" applyAlignment="1">
      <alignment horizontal="left" vertical="center" wrapText="1"/>
    </xf>
    <xf numFmtId="0" fontId="3" fillId="0" borderId="19" xfId="0" applyNumberFormat="1" applyFont="1" applyBorder="1" applyAlignment="1">
      <alignment horizontal="left" vertical="center" wrapText="1"/>
    </xf>
    <xf numFmtId="0" fontId="36" fillId="0" borderId="65"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72" xfId="0" applyFont="1" applyBorder="1" applyAlignment="1">
      <alignment horizontal="center" vertical="center" wrapText="1"/>
    </xf>
    <xf numFmtId="0" fontId="3" fillId="30" borderId="73" xfId="0" applyFont="1" applyFill="1" applyBorder="1" applyAlignment="1">
      <alignment horizontal="right" vertical="center" textRotation="90"/>
    </xf>
    <xf numFmtId="0" fontId="3" fillId="30" borderId="74" xfId="0" applyFont="1" applyFill="1" applyBorder="1" applyAlignment="1">
      <alignment horizontal="right" vertical="center" textRotation="90"/>
    </xf>
    <xf numFmtId="0" fontId="3" fillId="30" borderId="75" xfId="0" applyFont="1" applyFill="1" applyBorder="1" applyAlignment="1">
      <alignment horizontal="right" vertical="center" textRotation="90"/>
    </xf>
    <xf numFmtId="0" fontId="3" fillId="31" borderId="76" xfId="0" applyFont="1" applyFill="1" applyBorder="1" applyAlignment="1">
      <alignment horizontal="center" vertical="center" textRotation="90" wrapText="1"/>
    </xf>
    <xf numFmtId="0" fontId="3" fillId="4" borderId="27" xfId="0" applyFont="1" applyFill="1" applyBorder="1" applyAlignment="1">
      <alignment horizontal="center" vertical="center" textRotation="90" wrapText="1"/>
    </xf>
    <xf numFmtId="0" fontId="3" fillId="4" borderId="21" xfId="0" applyFont="1" applyFill="1" applyBorder="1" applyAlignment="1">
      <alignment horizontal="center" vertical="center" textRotation="90" wrapText="1"/>
    </xf>
    <xf numFmtId="0" fontId="3" fillId="4" borderId="28" xfId="0" applyFont="1" applyFill="1" applyBorder="1" applyAlignment="1">
      <alignment horizontal="center" vertical="center" textRotation="90" wrapText="1"/>
    </xf>
    <xf numFmtId="0" fontId="0" fillId="4" borderId="14" xfId="0" applyFill="1" applyBorder="1" applyAlignment="1">
      <alignment/>
    </xf>
    <xf numFmtId="0" fontId="0" fillId="12" borderId="40" xfId="0" applyFill="1" applyBorder="1" applyAlignment="1">
      <alignment/>
    </xf>
    <xf numFmtId="0" fontId="0" fillId="12" borderId="64" xfId="0" applyFill="1" applyBorder="1" applyAlignment="1">
      <alignment/>
    </xf>
    <xf numFmtId="0" fontId="0" fillId="12" borderId="19" xfId="0" applyFill="1" applyBorder="1" applyAlignment="1">
      <alignment/>
    </xf>
    <xf numFmtId="0" fontId="0" fillId="25" borderId="11" xfId="0" applyFill="1" applyBorder="1" applyAlignment="1">
      <alignment/>
    </xf>
    <xf numFmtId="0" fontId="0" fillId="30" borderId="40" xfId="0" applyFill="1" applyBorder="1" applyAlignment="1">
      <alignment/>
    </xf>
    <xf numFmtId="0" fontId="0" fillId="30" borderId="64" xfId="0" applyFill="1" applyBorder="1" applyAlignment="1">
      <alignment/>
    </xf>
    <xf numFmtId="0" fontId="0" fillId="30" borderId="19" xfId="0" applyFill="1" applyBorder="1" applyAlignment="1">
      <alignment/>
    </xf>
    <xf numFmtId="0" fontId="0" fillId="31" borderId="14" xfId="0" applyFill="1" applyBorder="1" applyAlignment="1">
      <alignment horizontal="left"/>
    </xf>
    <xf numFmtId="0" fontId="7" fillId="0" borderId="60" xfId="0" applyFont="1" applyBorder="1" applyAlignment="1">
      <alignment horizontal="left" vertical="center" wrapText="1"/>
    </xf>
    <xf numFmtId="0" fontId="12" fillId="0" borderId="0" xfId="0" applyFont="1" applyBorder="1" applyAlignment="1">
      <alignment horizontal="left" vertical="center" wrapText="1"/>
    </xf>
    <xf numFmtId="0" fontId="12" fillId="0" borderId="52" xfId="0" applyFont="1" applyBorder="1" applyAlignment="1">
      <alignment horizontal="left" vertical="center" wrapText="1"/>
    </xf>
    <xf numFmtId="0" fontId="12" fillId="0" borderId="60" xfId="0" applyFont="1" applyBorder="1" applyAlignment="1">
      <alignment horizontal="left" vertical="center" wrapText="1"/>
    </xf>
    <xf numFmtId="0" fontId="12" fillId="0" borderId="62" xfId="0" applyFont="1" applyBorder="1" applyAlignment="1">
      <alignment horizontal="left" vertical="center" wrapText="1"/>
    </xf>
    <xf numFmtId="0" fontId="12" fillId="0" borderId="77" xfId="0" applyFont="1" applyBorder="1" applyAlignment="1">
      <alignment horizontal="left" vertical="center" wrapText="1"/>
    </xf>
    <xf numFmtId="0" fontId="12" fillId="0" borderId="53"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3" fillId="0" borderId="78" xfId="0" applyFont="1" applyBorder="1" applyAlignment="1">
      <alignment horizontal="left" vertical="center" wrapText="1"/>
    </xf>
    <xf numFmtId="0" fontId="0" fillId="0" borderId="79" xfId="0" applyBorder="1" applyAlignment="1">
      <alignment horizontal="left" vertical="center" wrapText="1"/>
    </xf>
    <xf numFmtId="0" fontId="7" fillId="0" borderId="78" xfId="0" applyFont="1" applyBorder="1" applyAlignment="1">
      <alignment vertical="center"/>
    </xf>
    <xf numFmtId="0" fontId="10" fillId="0" borderId="80" xfId="0" applyFont="1" applyBorder="1" applyAlignment="1">
      <alignment vertical="center"/>
    </xf>
    <xf numFmtId="0" fontId="7" fillId="0" borderId="78" xfId="0" applyFont="1" applyBorder="1" applyAlignment="1">
      <alignment vertical="center" wrapText="1"/>
    </xf>
    <xf numFmtId="0" fontId="10" fillId="0" borderId="8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9</xdr:col>
      <xdr:colOff>952500</xdr:colOff>
      <xdr:row>58</xdr:row>
      <xdr:rowOff>66675</xdr:rowOff>
    </xdr:to>
    <xdr:sp>
      <xdr:nvSpPr>
        <xdr:cNvPr id="1" name="TextBox 1"/>
        <xdr:cNvSpPr txBox="1">
          <a:spLocks noChangeArrowheads="1"/>
        </xdr:cNvSpPr>
      </xdr:nvSpPr>
      <xdr:spPr>
        <a:xfrm>
          <a:off x="0" y="38100"/>
          <a:ext cx="6438900" cy="9420225"/>
        </a:xfrm>
        <a:prstGeom prst="rect">
          <a:avLst/>
        </a:prstGeom>
        <a:solidFill>
          <a:srgbClr val="FFFFFF"/>
        </a:solidFill>
        <a:ln w="38100" cmpd="sng">
          <a:solidFill>
            <a:srgbClr val="4F81BD"/>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Arial"/>
              <a:ea typeface="Arial"/>
              <a:cs typeface="Arial"/>
            </a:rPr>
            <a:t>How to Use the Energy Audit Form:</a:t>
          </a:r>
          <a:r>
            <a:rPr lang="en-US" cap="none" sz="16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tool was originally created by The State of Oregon's Department of Administrative Services to help them determine how much electricity and money was unnecessarily being wasted by machines when not being used at night and weekends.  The results were pretty startling and have helped their green teams successfully make the case to management that policies to address this waste were needed.  This version was adapted by Marion County to make it more user-friendly for businesses and schools.</a:t>
          </a:r>
          <a:r>
            <a:rPr lang="en-US" cap="none" sz="1200" b="0" i="0" u="none" baseline="0">
              <a:solidFill>
                <a:srgbClr val="000000"/>
              </a:solidFill>
              <a:latin typeface="Arial"/>
              <a:ea typeface="Arial"/>
              <a:cs typeface="Arial"/>
            </a:rPr>
            <a:t>
</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To use this form, simply print the "Handy-dandy Audit Form" which is the yellow tab below.  Print up one for each area that you want to audit.  For example, you could do one for each floor or one for different parts of your building.  If you do want to enter separate areas, you'll need to enter the information from each area into rows 8 - 18 in the blue (and optional orange) data sheets below.  If you want to keep it simple, you can do the entire building on one sheet.  If you want to customize some of the information (like the cost of electricity or the number of watts your equipment uses), first click on the purple tab, "Customize."</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Next, comes the hard part.  You have to either get up early (before anyone comes in for the day) or stay late until everyone has left.  Then you and your team will need to walk around the building and tally the number of machines left on.  You can also count the number of items turned off too if you want to figure out what percentage of them are being left on.  Another option is to count how many machines are turned off, but are still plugged in so that you can estimate how much energy and money is being wasted by "phantom loads."  When most machines are turned off, they continue to draw a small amount of electricity unless they are either unplugged or else plugged into a power strip that is turned off.  Some specialized power strips actually prevent the machines from using electricity when they are turned off, but most do not.  The electricity that is used when a machine is turned off but still plugged in is known as a phantom load.  It is also sometimes called "vampire energy."  Be sure that everyone understands the different categories of things that you are looking for so that your numbers are accurate and consistent.</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When you have the numbers added up, enter them in the "Handy-dandy Audit Form" worksheet (the yellow tab below).  If you looked at various areas separately, then you can enter them in separately in rows 8 - 18 in the blue (and optional orange) data sheets below.  You'll notice in the bottom rows of the "Data" worksheets that it calculates how much money and energy is being wasted.  The cell in the bottom right corner summarizes how much money is being wasted annually.</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Click on the red "Summary" tab to find out how much energy and money is being wasted.  Take this to your boss and ask for a raise!  Also ask your boss to make a written policy that things be turned off at the end of the workday and ask him/her to send &amp; post the policy.  A sample policy can be downloaded from our website (http://www.co.marion.or.us/PW/ES/earthwise/resources.htm).  Be sure to communicate what you learned with your coworkers, custodians and anyone else that uses the building.  You could even make signs (i.e. "By turning off this room's lights when leaving for the day, you'll save $xxxx/year.") and report your findings in newsletters or meetings.  It's a good idea to repeat these audits periodically so that you can find out how behaviors are changing over time.  It is also recommended that you compare the building's electricity use over time.  Your utility company can easily provide this information.</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dark blue "Resources" tab below has a list of other resources that you may find useful.</a:t>
          </a:r>
          <a:r>
            <a:rPr lang="en-US" cap="none" sz="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Keep in mind that these are estimates only and are based on average electricity use and a rate of 7.5 cents per kWh.  You could have more accurate numbers by following the suggestions in the purple "Customize" tab below.  Feel free to share this tool and adapt it!  For more information or to receive an updated version (if available), contact Bailey Payne (bpayne@co.marion.or.us).  Last revised:  </a:t>
          </a:r>
          <a:r>
            <a:rPr lang="en-US" cap="none" sz="1100" b="0" i="1" u="none" baseline="0">
              <a:solidFill>
                <a:srgbClr val="000000"/>
              </a:solidFill>
              <a:latin typeface="Arial"/>
              <a:ea typeface="Arial"/>
              <a:cs typeface="Arial"/>
            </a:rPr>
            <a:t>4/22/10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1304925</xdr:colOff>
      <xdr:row>20</xdr:row>
      <xdr:rowOff>57150</xdr:rowOff>
    </xdr:from>
    <xdr:to>
      <xdr:col>3</xdr:col>
      <xdr:colOff>1943100</xdr:colOff>
      <xdr:row>20</xdr:row>
      <xdr:rowOff>676275</xdr:rowOff>
    </xdr:to>
    <xdr:pic>
      <xdr:nvPicPr>
        <xdr:cNvPr id="1" name="ipfGs4G7RLCxMPLIM:" descr="http://t2.gstatic.com/images?q=tbn:Gs4G7RLCxMPLIM:http://freelancewritinggigs.com/networkblogging/wp-content/uploads/2009/08/circle-with-slash.png"/>
        <xdr:cNvPicPr preferRelativeResize="1">
          <a:picLocks noChangeAspect="1"/>
        </xdr:cNvPicPr>
      </xdr:nvPicPr>
      <xdr:blipFill>
        <a:blip r:embed="rId1"/>
        <a:stretch>
          <a:fillRect/>
        </a:stretch>
      </xdr:blipFill>
      <xdr:spPr>
        <a:xfrm>
          <a:off x="4048125" y="16535400"/>
          <a:ext cx="638175" cy="619125"/>
        </a:xfrm>
        <a:prstGeom prst="rect">
          <a:avLst/>
        </a:prstGeom>
        <a:noFill/>
        <a:ln w="9525" cmpd="sng">
          <a:noFill/>
        </a:ln>
      </xdr:spPr>
    </xdr:pic>
    <xdr:clientData/>
  </xdr:twoCellAnchor>
  <xdr:twoCellAnchor editAs="oneCell">
    <xdr:from>
      <xdr:col>3</xdr:col>
      <xdr:colOff>1152525</xdr:colOff>
      <xdr:row>23</xdr:row>
      <xdr:rowOff>190500</xdr:rowOff>
    </xdr:from>
    <xdr:to>
      <xdr:col>3</xdr:col>
      <xdr:colOff>2219325</xdr:colOff>
      <xdr:row>24</xdr:row>
      <xdr:rowOff>485775</xdr:rowOff>
    </xdr:to>
    <xdr:pic>
      <xdr:nvPicPr>
        <xdr:cNvPr id="2" name="ipfGs4G7RLCxMPLIM:" descr="http://t2.gstatic.com/images?q=tbn:Gs4G7RLCxMPLIM:http://freelancewritinggigs.com/networkblogging/wp-content/uploads/2009/08/circle-with-slash.png"/>
        <xdr:cNvPicPr preferRelativeResize="1">
          <a:picLocks noChangeAspect="1"/>
        </xdr:cNvPicPr>
      </xdr:nvPicPr>
      <xdr:blipFill>
        <a:blip r:embed="rId1"/>
        <a:stretch>
          <a:fillRect/>
        </a:stretch>
      </xdr:blipFill>
      <xdr:spPr>
        <a:xfrm>
          <a:off x="3895725" y="18954750"/>
          <a:ext cx="1066800" cy="1057275"/>
        </a:xfrm>
        <a:prstGeom prst="rect">
          <a:avLst/>
        </a:prstGeom>
        <a:noFill/>
        <a:ln w="9525" cmpd="sng">
          <a:noFill/>
        </a:ln>
      </xdr:spPr>
    </xdr:pic>
    <xdr:clientData/>
  </xdr:twoCellAnchor>
  <xdr:twoCellAnchor editAs="oneCell">
    <xdr:from>
      <xdr:col>3</xdr:col>
      <xdr:colOff>561975</xdr:colOff>
      <xdr:row>1</xdr:row>
      <xdr:rowOff>28575</xdr:rowOff>
    </xdr:from>
    <xdr:to>
      <xdr:col>3</xdr:col>
      <xdr:colOff>2000250</xdr:colOff>
      <xdr:row>2</xdr:row>
      <xdr:rowOff>723900</xdr:rowOff>
    </xdr:to>
    <xdr:pic>
      <xdr:nvPicPr>
        <xdr:cNvPr id="3" name="Picture 3" descr="computer.jpg"/>
        <xdr:cNvPicPr preferRelativeResize="1">
          <a:picLocks noChangeAspect="1"/>
        </xdr:cNvPicPr>
      </xdr:nvPicPr>
      <xdr:blipFill>
        <a:blip r:embed="rId2"/>
        <a:stretch>
          <a:fillRect/>
        </a:stretch>
      </xdr:blipFill>
      <xdr:spPr>
        <a:xfrm>
          <a:off x="3305175" y="2028825"/>
          <a:ext cx="1438275" cy="1457325"/>
        </a:xfrm>
        <a:prstGeom prst="rect">
          <a:avLst/>
        </a:prstGeom>
        <a:noFill/>
        <a:ln w="9525" cmpd="sng">
          <a:noFill/>
        </a:ln>
      </xdr:spPr>
    </xdr:pic>
    <xdr:clientData/>
  </xdr:twoCellAnchor>
  <xdr:twoCellAnchor editAs="oneCell">
    <xdr:from>
      <xdr:col>3</xdr:col>
      <xdr:colOff>876300</xdr:colOff>
      <xdr:row>5</xdr:row>
      <xdr:rowOff>57150</xdr:rowOff>
    </xdr:from>
    <xdr:to>
      <xdr:col>3</xdr:col>
      <xdr:colOff>1704975</xdr:colOff>
      <xdr:row>5</xdr:row>
      <xdr:rowOff>704850</xdr:rowOff>
    </xdr:to>
    <xdr:pic>
      <xdr:nvPicPr>
        <xdr:cNvPr id="4" name="ipfDXQy4cTlhCp-WM:" descr="http://t2.gstatic.com/images?q=tbn:DXQy4cTlhCp-WM:http://www.metaefficient.com/wp-content/uploads/dell-207-epeat-gold-monitor.jpg"/>
        <xdr:cNvPicPr preferRelativeResize="1">
          <a:picLocks noChangeAspect="1"/>
        </xdr:cNvPicPr>
      </xdr:nvPicPr>
      <xdr:blipFill>
        <a:blip r:embed="rId3"/>
        <a:stretch>
          <a:fillRect/>
        </a:stretch>
      </xdr:blipFill>
      <xdr:spPr>
        <a:xfrm>
          <a:off x="3619500" y="5105400"/>
          <a:ext cx="828675" cy="647700"/>
        </a:xfrm>
        <a:prstGeom prst="rect">
          <a:avLst/>
        </a:prstGeom>
        <a:noFill/>
        <a:ln w="9525" cmpd="sng">
          <a:noFill/>
        </a:ln>
      </xdr:spPr>
    </xdr:pic>
    <xdr:clientData/>
  </xdr:twoCellAnchor>
  <xdr:twoCellAnchor editAs="oneCell">
    <xdr:from>
      <xdr:col>3</xdr:col>
      <xdr:colOff>962025</xdr:colOff>
      <xdr:row>6</xdr:row>
      <xdr:rowOff>47625</xdr:rowOff>
    </xdr:from>
    <xdr:to>
      <xdr:col>3</xdr:col>
      <xdr:colOff>1676400</xdr:colOff>
      <xdr:row>6</xdr:row>
      <xdr:rowOff>676275</xdr:rowOff>
    </xdr:to>
    <xdr:pic>
      <xdr:nvPicPr>
        <xdr:cNvPr id="5" name="ipfvnnMLt0TfgHQRM:" descr="http://t0.gstatic.com/images?q=tbn:vnnMLt0TfgHQRM:http://www.techfresh.net/wp-content/uploads/2008/05/buffalo-lcd-monitor.jpg"/>
        <xdr:cNvPicPr preferRelativeResize="1">
          <a:picLocks noChangeAspect="1"/>
        </xdr:cNvPicPr>
      </xdr:nvPicPr>
      <xdr:blipFill>
        <a:blip r:embed="rId4"/>
        <a:stretch>
          <a:fillRect/>
        </a:stretch>
      </xdr:blipFill>
      <xdr:spPr>
        <a:xfrm>
          <a:off x="3705225" y="5857875"/>
          <a:ext cx="714375" cy="628650"/>
        </a:xfrm>
        <a:prstGeom prst="rect">
          <a:avLst/>
        </a:prstGeom>
        <a:noFill/>
        <a:ln w="9525" cmpd="sng">
          <a:noFill/>
        </a:ln>
      </xdr:spPr>
    </xdr:pic>
    <xdr:clientData/>
  </xdr:twoCellAnchor>
  <xdr:twoCellAnchor editAs="oneCell">
    <xdr:from>
      <xdr:col>3</xdr:col>
      <xdr:colOff>981075</xdr:colOff>
      <xdr:row>4</xdr:row>
      <xdr:rowOff>47625</xdr:rowOff>
    </xdr:from>
    <xdr:to>
      <xdr:col>3</xdr:col>
      <xdr:colOff>1647825</xdr:colOff>
      <xdr:row>4</xdr:row>
      <xdr:rowOff>723900</xdr:rowOff>
    </xdr:to>
    <xdr:pic>
      <xdr:nvPicPr>
        <xdr:cNvPr id="6" name="ipfXpfsvqFv1sDEhM:" descr="http://t0.gstatic.com/images?q=tbn:XpfsvqFv1sDEhM:http://www.monitoreslcd.com.ar/image/monitor_crt_17.jpg"/>
        <xdr:cNvPicPr preferRelativeResize="1">
          <a:picLocks noChangeAspect="1"/>
        </xdr:cNvPicPr>
      </xdr:nvPicPr>
      <xdr:blipFill>
        <a:blip r:embed="rId5"/>
        <a:stretch>
          <a:fillRect/>
        </a:stretch>
      </xdr:blipFill>
      <xdr:spPr>
        <a:xfrm>
          <a:off x="3724275" y="4333875"/>
          <a:ext cx="666750" cy="676275"/>
        </a:xfrm>
        <a:prstGeom prst="rect">
          <a:avLst/>
        </a:prstGeom>
        <a:noFill/>
        <a:ln w="9525" cmpd="sng">
          <a:noFill/>
        </a:ln>
      </xdr:spPr>
    </xdr:pic>
    <xdr:clientData/>
  </xdr:twoCellAnchor>
  <xdr:twoCellAnchor editAs="oneCell">
    <xdr:from>
      <xdr:col>3</xdr:col>
      <xdr:colOff>885825</xdr:colOff>
      <xdr:row>3</xdr:row>
      <xdr:rowOff>38100</xdr:rowOff>
    </xdr:from>
    <xdr:to>
      <xdr:col>3</xdr:col>
      <xdr:colOff>1781175</xdr:colOff>
      <xdr:row>3</xdr:row>
      <xdr:rowOff>723900</xdr:rowOff>
    </xdr:to>
    <xdr:pic>
      <xdr:nvPicPr>
        <xdr:cNvPr id="7" name="ipfoNxY4YZrSNM3hM:" descr="http://t0.gstatic.com/images?q=tbn:oNxY4YZrSNM3hM:http://netcomm.web.id/shop/images/samsung-17-crt-monitor.jpg"/>
        <xdr:cNvPicPr preferRelativeResize="1">
          <a:picLocks noChangeAspect="1"/>
        </xdr:cNvPicPr>
      </xdr:nvPicPr>
      <xdr:blipFill>
        <a:blip r:embed="rId6"/>
        <a:stretch>
          <a:fillRect/>
        </a:stretch>
      </xdr:blipFill>
      <xdr:spPr>
        <a:xfrm>
          <a:off x="3629025" y="3562350"/>
          <a:ext cx="895350" cy="685800"/>
        </a:xfrm>
        <a:prstGeom prst="rect">
          <a:avLst/>
        </a:prstGeom>
        <a:noFill/>
        <a:ln w="9525" cmpd="sng">
          <a:noFill/>
        </a:ln>
      </xdr:spPr>
    </xdr:pic>
    <xdr:clientData/>
  </xdr:twoCellAnchor>
  <xdr:twoCellAnchor editAs="oneCell">
    <xdr:from>
      <xdr:col>3</xdr:col>
      <xdr:colOff>1000125</xdr:colOff>
      <xdr:row>7</xdr:row>
      <xdr:rowOff>38100</xdr:rowOff>
    </xdr:from>
    <xdr:to>
      <xdr:col>3</xdr:col>
      <xdr:colOff>1676400</xdr:colOff>
      <xdr:row>7</xdr:row>
      <xdr:rowOff>752475</xdr:rowOff>
    </xdr:to>
    <xdr:pic>
      <xdr:nvPicPr>
        <xdr:cNvPr id="8" name="ipfKLV7GPRNM1SVtM:" descr="http://t3.gstatic.com/images?q=tbn:KLV7GPRNM1SVtM:http://www.shonessecurity.com/images/c2600.jpg"/>
        <xdr:cNvPicPr preferRelativeResize="1">
          <a:picLocks noChangeAspect="1"/>
        </xdr:cNvPicPr>
      </xdr:nvPicPr>
      <xdr:blipFill>
        <a:blip r:embed="rId7"/>
        <a:stretch>
          <a:fillRect/>
        </a:stretch>
      </xdr:blipFill>
      <xdr:spPr>
        <a:xfrm>
          <a:off x="3743325" y="6610350"/>
          <a:ext cx="676275" cy="714375"/>
        </a:xfrm>
        <a:prstGeom prst="rect">
          <a:avLst/>
        </a:prstGeom>
        <a:noFill/>
        <a:ln w="9525" cmpd="sng">
          <a:noFill/>
        </a:ln>
      </xdr:spPr>
    </xdr:pic>
    <xdr:clientData/>
  </xdr:twoCellAnchor>
  <xdr:twoCellAnchor editAs="oneCell">
    <xdr:from>
      <xdr:col>3</xdr:col>
      <xdr:colOff>1038225</xdr:colOff>
      <xdr:row>8</xdr:row>
      <xdr:rowOff>9525</xdr:rowOff>
    </xdr:from>
    <xdr:to>
      <xdr:col>3</xdr:col>
      <xdr:colOff>1704975</xdr:colOff>
      <xdr:row>8</xdr:row>
      <xdr:rowOff>752475</xdr:rowOff>
    </xdr:to>
    <xdr:pic>
      <xdr:nvPicPr>
        <xdr:cNvPr id="9" name="ipfD6-vjQ9vxAJqTM:" descr="http://t3.gstatic.com/images?q=tbn:D6-vjQ9vxAJqTM:http://www.itreviews.co.uk/graphics/normal/hardware/h1376.jpg"/>
        <xdr:cNvPicPr preferRelativeResize="1">
          <a:picLocks noChangeAspect="1"/>
        </xdr:cNvPicPr>
      </xdr:nvPicPr>
      <xdr:blipFill>
        <a:blip r:embed="rId8"/>
        <a:stretch>
          <a:fillRect/>
        </a:stretch>
      </xdr:blipFill>
      <xdr:spPr>
        <a:xfrm>
          <a:off x="3781425" y="7343775"/>
          <a:ext cx="666750" cy="742950"/>
        </a:xfrm>
        <a:prstGeom prst="rect">
          <a:avLst/>
        </a:prstGeom>
        <a:noFill/>
        <a:ln w="9525" cmpd="sng">
          <a:noFill/>
        </a:ln>
      </xdr:spPr>
    </xdr:pic>
    <xdr:clientData/>
  </xdr:twoCellAnchor>
  <xdr:twoCellAnchor editAs="oneCell">
    <xdr:from>
      <xdr:col>3</xdr:col>
      <xdr:colOff>866775</xdr:colOff>
      <xdr:row>9</xdr:row>
      <xdr:rowOff>66675</xdr:rowOff>
    </xdr:from>
    <xdr:to>
      <xdr:col>3</xdr:col>
      <xdr:colOff>1724025</xdr:colOff>
      <xdr:row>9</xdr:row>
      <xdr:rowOff>704850</xdr:rowOff>
    </xdr:to>
    <xdr:pic>
      <xdr:nvPicPr>
        <xdr:cNvPr id="10" name="ipftJ0WmiGpRPTGWM:" descr="http://t2.gstatic.com/images?q=tbn:tJ0WmiGpRPTGWM:http://www.medical-supply.ie/products/images/EpsonPrinter.jpg"/>
        <xdr:cNvPicPr preferRelativeResize="1">
          <a:picLocks noChangeAspect="1"/>
        </xdr:cNvPicPr>
      </xdr:nvPicPr>
      <xdr:blipFill>
        <a:blip r:embed="rId9"/>
        <a:srcRect t="8250" r="-2250" b="16499"/>
        <a:stretch>
          <a:fillRect/>
        </a:stretch>
      </xdr:blipFill>
      <xdr:spPr>
        <a:xfrm>
          <a:off x="3609975" y="8162925"/>
          <a:ext cx="857250" cy="638175"/>
        </a:xfrm>
        <a:prstGeom prst="rect">
          <a:avLst/>
        </a:prstGeom>
        <a:noFill/>
        <a:ln w="9525" cmpd="sng">
          <a:noFill/>
        </a:ln>
      </xdr:spPr>
    </xdr:pic>
    <xdr:clientData/>
  </xdr:twoCellAnchor>
  <xdr:twoCellAnchor editAs="oneCell">
    <xdr:from>
      <xdr:col>3</xdr:col>
      <xdr:colOff>533400</xdr:colOff>
      <xdr:row>10</xdr:row>
      <xdr:rowOff>38100</xdr:rowOff>
    </xdr:from>
    <xdr:to>
      <xdr:col>3</xdr:col>
      <xdr:colOff>1876425</xdr:colOff>
      <xdr:row>11</xdr:row>
      <xdr:rowOff>628650</xdr:rowOff>
    </xdr:to>
    <xdr:pic>
      <xdr:nvPicPr>
        <xdr:cNvPr id="11" name="Picture 25" descr="http://t3.gstatic.com/images?q=tbn:Dy8DjNka8N8kZM:http://www.gaswallheatersonline.com/images/gas4.jpg"/>
        <xdr:cNvPicPr preferRelativeResize="1">
          <a:picLocks noChangeAspect="1"/>
        </xdr:cNvPicPr>
      </xdr:nvPicPr>
      <xdr:blipFill>
        <a:blip r:embed="rId10"/>
        <a:stretch>
          <a:fillRect/>
        </a:stretch>
      </xdr:blipFill>
      <xdr:spPr>
        <a:xfrm>
          <a:off x="3276600" y="8896350"/>
          <a:ext cx="1343025" cy="1352550"/>
        </a:xfrm>
        <a:prstGeom prst="rect">
          <a:avLst/>
        </a:prstGeom>
        <a:noFill/>
        <a:ln w="9525" cmpd="sng">
          <a:noFill/>
        </a:ln>
      </xdr:spPr>
    </xdr:pic>
    <xdr:clientData/>
  </xdr:twoCellAnchor>
  <xdr:twoCellAnchor editAs="oneCell">
    <xdr:from>
      <xdr:col>3</xdr:col>
      <xdr:colOff>914400</xdr:colOff>
      <xdr:row>12</xdr:row>
      <xdr:rowOff>38100</xdr:rowOff>
    </xdr:from>
    <xdr:to>
      <xdr:col>3</xdr:col>
      <xdr:colOff>1724025</xdr:colOff>
      <xdr:row>12</xdr:row>
      <xdr:rowOff>733425</xdr:rowOff>
    </xdr:to>
    <xdr:pic>
      <xdr:nvPicPr>
        <xdr:cNvPr id="12" name="ipf5d5cgXSqxs4KOM:" descr="http://t0.gstatic.com/images?q=tbn:5d5cgXSqxs4KOM:http://www.theartistsdepot.com/images/Site_Ready/Lighting/FL655-D.jpg"/>
        <xdr:cNvPicPr preferRelativeResize="1">
          <a:picLocks noChangeAspect="1"/>
        </xdr:cNvPicPr>
      </xdr:nvPicPr>
      <xdr:blipFill>
        <a:blip r:embed="rId11"/>
        <a:stretch>
          <a:fillRect/>
        </a:stretch>
      </xdr:blipFill>
      <xdr:spPr>
        <a:xfrm>
          <a:off x="3657600" y="10420350"/>
          <a:ext cx="809625" cy="695325"/>
        </a:xfrm>
        <a:prstGeom prst="rect">
          <a:avLst/>
        </a:prstGeom>
        <a:noFill/>
        <a:ln w="9525" cmpd="sng">
          <a:noFill/>
        </a:ln>
      </xdr:spPr>
    </xdr:pic>
    <xdr:clientData/>
  </xdr:twoCellAnchor>
  <xdr:twoCellAnchor editAs="oneCell">
    <xdr:from>
      <xdr:col>3</xdr:col>
      <xdr:colOff>952500</xdr:colOff>
      <xdr:row>13</xdr:row>
      <xdr:rowOff>38100</xdr:rowOff>
    </xdr:from>
    <xdr:to>
      <xdr:col>3</xdr:col>
      <xdr:colOff>1609725</xdr:colOff>
      <xdr:row>13</xdr:row>
      <xdr:rowOff>704850</xdr:rowOff>
    </xdr:to>
    <xdr:pic>
      <xdr:nvPicPr>
        <xdr:cNvPr id="13" name="prodImage" descr="Desk Calculator"/>
        <xdr:cNvPicPr preferRelativeResize="1">
          <a:picLocks noChangeAspect="1"/>
        </xdr:cNvPicPr>
      </xdr:nvPicPr>
      <xdr:blipFill>
        <a:blip r:embed="rId12"/>
        <a:stretch>
          <a:fillRect/>
        </a:stretch>
      </xdr:blipFill>
      <xdr:spPr>
        <a:xfrm>
          <a:off x="3695700" y="11182350"/>
          <a:ext cx="657225" cy="666750"/>
        </a:xfrm>
        <a:prstGeom prst="rect">
          <a:avLst/>
        </a:prstGeom>
        <a:noFill/>
        <a:ln w="9525" cmpd="sng">
          <a:noFill/>
        </a:ln>
      </xdr:spPr>
    </xdr:pic>
    <xdr:clientData/>
  </xdr:twoCellAnchor>
  <xdr:twoCellAnchor editAs="oneCell">
    <xdr:from>
      <xdr:col>3</xdr:col>
      <xdr:colOff>1019175</xdr:colOff>
      <xdr:row>14</xdr:row>
      <xdr:rowOff>57150</xdr:rowOff>
    </xdr:from>
    <xdr:to>
      <xdr:col>3</xdr:col>
      <xdr:colOff>1466850</xdr:colOff>
      <xdr:row>14</xdr:row>
      <xdr:rowOff>723900</xdr:rowOff>
    </xdr:to>
    <xdr:pic>
      <xdr:nvPicPr>
        <xdr:cNvPr id="14" name="Picture 14" descr="cellholder_wall.jpg"/>
        <xdr:cNvPicPr preferRelativeResize="1">
          <a:picLocks noChangeAspect="1"/>
        </xdr:cNvPicPr>
      </xdr:nvPicPr>
      <xdr:blipFill>
        <a:blip r:embed="rId13"/>
        <a:stretch>
          <a:fillRect/>
        </a:stretch>
      </xdr:blipFill>
      <xdr:spPr>
        <a:xfrm>
          <a:off x="3762375" y="11963400"/>
          <a:ext cx="447675" cy="666750"/>
        </a:xfrm>
        <a:prstGeom prst="rect">
          <a:avLst/>
        </a:prstGeom>
        <a:noFill/>
        <a:ln w="9525" cmpd="sng">
          <a:noFill/>
        </a:ln>
      </xdr:spPr>
    </xdr:pic>
    <xdr:clientData/>
  </xdr:twoCellAnchor>
  <xdr:twoCellAnchor editAs="oneCell">
    <xdr:from>
      <xdr:col>3</xdr:col>
      <xdr:colOff>895350</xdr:colOff>
      <xdr:row>15</xdr:row>
      <xdr:rowOff>28575</xdr:rowOff>
    </xdr:from>
    <xdr:to>
      <xdr:col>3</xdr:col>
      <xdr:colOff>1676400</xdr:colOff>
      <xdr:row>15</xdr:row>
      <xdr:rowOff>723900</xdr:rowOff>
    </xdr:to>
    <xdr:pic>
      <xdr:nvPicPr>
        <xdr:cNvPr id="15" name="Picture 49" descr="http://t2.gstatic.com/images?q=tbn:fiUiAHLYwKXvWM:http://www.ecodigital.co.uk/estore/images/powerplus-cheetah-radio.jpg"/>
        <xdr:cNvPicPr preferRelativeResize="1">
          <a:picLocks noChangeAspect="1"/>
        </xdr:cNvPicPr>
      </xdr:nvPicPr>
      <xdr:blipFill>
        <a:blip r:embed="rId14"/>
        <a:srcRect b="9858"/>
        <a:stretch>
          <a:fillRect/>
        </a:stretch>
      </xdr:blipFill>
      <xdr:spPr>
        <a:xfrm>
          <a:off x="3638550" y="12696825"/>
          <a:ext cx="781050" cy="695325"/>
        </a:xfrm>
        <a:prstGeom prst="rect">
          <a:avLst/>
        </a:prstGeom>
        <a:noFill/>
        <a:ln w="9525" cmpd="sng">
          <a:noFill/>
        </a:ln>
      </xdr:spPr>
    </xdr:pic>
    <xdr:clientData/>
  </xdr:twoCellAnchor>
  <xdr:twoCellAnchor editAs="oneCell">
    <xdr:from>
      <xdr:col>3</xdr:col>
      <xdr:colOff>609600</xdr:colOff>
      <xdr:row>16</xdr:row>
      <xdr:rowOff>38100</xdr:rowOff>
    </xdr:from>
    <xdr:to>
      <xdr:col>3</xdr:col>
      <xdr:colOff>1676400</xdr:colOff>
      <xdr:row>16</xdr:row>
      <xdr:rowOff>733425</xdr:rowOff>
    </xdr:to>
    <xdr:pic>
      <xdr:nvPicPr>
        <xdr:cNvPr id="16" name="ipf0zPj78X-ZVGRcM:" descr="http://t3.gstatic.com/images?q=tbn:0zPj78X-ZVGRcM:http://www.digital-photoframes.org/wp-content/uploads/2008/09/kodak-easyshare-ex811-digital-picture-frame.jpg"/>
        <xdr:cNvPicPr preferRelativeResize="1">
          <a:picLocks noChangeAspect="1"/>
        </xdr:cNvPicPr>
      </xdr:nvPicPr>
      <xdr:blipFill>
        <a:blip r:embed="rId15"/>
        <a:stretch>
          <a:fillRect/>
        </a:stretch>
      </xdr:blipFill>
      <xdr:spPr>
        <a:xfrm>
          <a:off x="3352800" y="13468350"/>
          <a:ext cx="1066800" cy="695325"/>
        </a:xfrm>
        <a:prstGeom prst="rect">
          <a:avLst/>
        </a:prstGeom>
        <a:noFill/>
        <a:ln w="9525" cmpd="sng">
          <a:noFill/>
        </a:ln>
      </xdr:spPr>
    </xdr:pic>
    <xdr:clientData/>
  </xdr:twoCellAnchor>
  <xdr:twoCellAnchor editAs="oneCell">
    <xdr:from>
      <xdr:col>3</xdr:col>
      <xdr:colOff>914400</xdr:colOff>
      <xdr:row>17</xdr:row>
      <xdr:rowOff>38100</xdr:rowOff>
    </xdr:from>
    <xdr:to>
      <xdr:col>3</xdr:col>
      <xdr:colOff>1533525</xdr:colOff>
      <xdr:row>17</xdr:row>
      <xdr:rowOff>723900</xdr:rowOff>
    </xdr:to>
    <xdr:pic>
      <xdr:nvPicPr>
        <xdr:cNvPr id="17" name="ipfnk-Mj6_0zmRyUM:" descr="http://t0.gstatic.com/images?q=tbn:nk-Mj6_0zmRyUM:http://www.thefunkstore.com/TheGypsyMart/StartUp/Outp-MrCoffeeMaker3599.jpg"/>
        <xdr:cNvPicPr preferRelativeResize="1">
          <a:picLocks noChangeAspect="1"/>
        </xdr:cNvPicPr>
      </xdr:nvPicPr>
      <xdr:blipFill>
        <a:blip r:embed="rId16"/>
        <a:stretch>
          <a:fillRect/>
        </a:stretch>
      </xdr:blipFill>
      <xdr:spPr>
        <a:xfrm>
          <a:off x="3657600" y="14230350"/>
          <a:ext cx="619125" cy="685800"/>
        </a:xfrm>
        <a:prstGeom prst="rect">
          <a:avLst/>
        </a:prstGeom>
        <a:noFill/>
        <a:ln w="9525" cmpd="sng">
          <a:noFill/>
        </a:ln>
      </xdr:spPr>
    </xdr:pic>
    <xdr:clientData/>
  </xdr:twoCellAnchor>
  <xdr:twoCellAnchor editAs="oneCell">
    <xdr:from>
      <xdr:col>3</xdr:col>
      <xdr:colOff>828675</xdr:colOff>
      <xdr:row>18</xdr:row>
      <xdr:rowOff>57150</xdr:rowOff>
    </xdr:from>
    <xdr:to>
      <xdr:col>3</xdr:col>
      <xdr:colOff>1847850</xdr:colOff>
      <xdr:row>18</xdr:row>
      <xdr:rowOff>723900</xdr:rowOff>
    </xdr:to>
    <xdr:pic>
      <xdr:nvPicPr>
        <xdr:cNvPr id="18" name="ipfzwHVEsr3QcqQLM:" descr="http://t1.gstatic.com/images?q=tbn:zwHVEsr3QcqQLM:http://www.maryvancenc.com/wp-content/uploads/2009/02/microwave.png"/>
        <xdr:cNvPicPr preferRelativeResize="1">
          <a:picLocks noChangeAspect="1"/>
        </xdr:cNvPicPr>
      </xdr:nvPicPr>
      <xdr:blipFill>
        <a:blip r:embed="rId17"/>
        <a:stretch>
          <a:fillRect/>
        </a:stretch>
      </xdr:blipFill>
      <xdr:spPr>
        <a:xfrm>
          <a:off x="3571875" y="15011400"/>
          <a:ext cx="1019175" cy="666750"/>
        </a:xfrm>
        <a:prstGeom prst="rect">
          <a:avLst/>
        </a:prstGeom>
        <a:noFill/>
        <a:ln w="9525" cmpd="sng">
          <a:noFill/>
        </a:ln>
      </xdr:spPr>
    </xdr:pic>
    <xdr:clientData/>
  </xdr:twoCellAnchor>
  <xdr:twoCellAnchor editAs="oneCell">
    <xdr:from>
      <xdr:col>3</xdr:col>
      <xdr:colOff>85725</xdr:colOff>
      <xdr:row>19</xdr:row>
      <xdr:rowOff>85725</xdr:rowOff>
    </xdr:from>
    <xdr:to>
      <xdr:col>3</xdr:col>
      <xdr:colOff>2181225</xdr:colOff>
      <xdr:row>19</xdr:row>
      <xdr:rowOff>695325</xdr:rowOff>
    </xdr:to>
    <xdr:pic>
      <xdr:nvPicPr>
        <xdr:cNvPr id="19" name="Picture 20" descr="Sylvania_VCR-DVD_Rec.jpg"/>
        <xdr:cNvPicPr preferRelativeResize="1">
          <a:picLocks noChangeAspect="1"/>
        </xdr:cNvPicPr>
      </xdr:nvPicPr>
      <xdr:blipFill>
        <a:blip r:embed="rId18"/>
        <a:stretch>
          <a:fillRect/>
        </a:stretch>
      </xdr:blipFill>
      <xdr:spPr>
        <a:xfrm>
          <a:off x="2828925" y="15801975"/>
          <a:ext cx="2095500" cy="609600"/>
        </a:xfrm>
        <a:prstGeom prst="rect">
          <a:avLst/>
        </a:prstGeom>
        <a:noFill/>
        <a:ln w="9525" cmpd="sng">
          <a:noFill/>
        </a:ln>
      </xdr:spPr>
    </xdr:pic>
    <xdr:clientData/>
  </xdr:twoCellAnchor>
  <xdr:twoCellAnchor editAs="oneCell">
    <xdr:from>
      <xdr:col>3</xdr:col>
      <xdr:colOff>857250</xdr:colOff>
      <xdr:row>21</xdr:row>
      <xdr:rowOff>28575</xdr:rowOff>
    </xdr:from>
    <xdr:to>
      <xdr:col>3</xdr:col>
      <xdr:colOff>1533525</xdr:colOff>
      <xdr:row>21</xdr:row>
      <xdr:rowOff>704850</xdr:rowOff>
    </xdr:to>
    <xdr:pic>
      <xdr:nvPicPr>
        <xdr:cNvPr id="20" name="ipf8M_qE3RNYBsPiM:" descr="http://t2.gstatic.com/images?q=tbn:8M_qE3RNYBsPiM:http://ecx.images-amazon.com/images/I/51Vm4PZlyzL._SL500_AA280_.jpg"/>
        <xdr:cNvPicPr preferRelativeResize="1">
          <a:picLocks noChangeAspect="1"/>
        </xdr:cNvPicPr>
      </xdr:nvPicPr>
      <xdr:blipFill>
        <a:blip r:embed="rId19"/>
        <a:stretch>
          <a:fillRect/>
        </a:stretch>
      </xdr:blipFill>
      <xdr:spPr>
        <a:xfrm>
          <a:off x="3600450" y="17268825"/>
          <a:ext cx="676275" cy="676275"/>
        </a:xfrm>
        <a:prstGeom prst="rect">
          <a:avLst/>
        </a:prstGeom>
        <a:noFill/>
        <a:ln w="9525" cmpd="sng">
          <a:noFill/>
        </a:ln>
      </xdr:spPr>
    </xdr:pic>
    <xdr:clientData/>
  </xdr:twoCellAnchor>
  <xdr:twoCellAnchor editAs="oneCell">
    <xdr:from>
      <xdr:col>3</xdr:col>
      <xdr:colOff>885825</xdr:colOff>
      <xdr:row>22</xdr:row>
      <xdr:rowOff>28575</xdr:rowOff>
    </xdr:from>
    <xdr:to>
      <xdr:col>3</xdr:col>
      <xdr:colOff>1838325</xdr:colOff>
      <xdr:row>22</xdr:row>
      <xdr:rowOff>752475</xdr:rowOff>
    </xdr:to>
    <xdr:pic>
      <xdr:nvPicPr>
        <xdr:cNvPr id="21" name="ipfxnBe1D-04jBEIM:" descr="http://t2.gstatic.com/images?q=tbn:xnBe1D-04jBEIM:http://img.alibaba.com/photo/11335892/Mini_bar_Fridge_Mini_Refrigerator_Small_Refrigerator.jpg"/>
        <xdr:cNvPicPr preferRelativeResize="1">
          <a:picLocks noChangeAspect="1"/>
        </xdr:cNvPicPr>
      </xdr:nvPicPr>
      <xdr:blipFill>
        <a:blip r:embed="rId20"/>
        <a:stretch>
          <a:fillRect/>
        </a:stretch>
      </xdr:blipFill>
      <xdr:spPr>
        <a:xfrm>
          <a:off x="3629025" y="18030825"/>
          <a:ext cx="952500" cy="723900"/>
        </a:xfrm>
        <a:prstGeom prst="rect">
          <a:avLst/>
        </a:prstGeom>
        <a:noFill/>
        <a:ln w="9525" cmpd="sng">
          <a:noFill/>
        </a:ln>
      </xdr:spPr>
    </xdr:pic>
    <xdr:clientData/>
  </xdr:twoCellAnchor>
  <xdr:twoCellAnchor editAs="oneCell">
    <xdr:from>
      <xdr:col>3</xdr:col>
      <xdr:colOff>38100</xdr:colOff>
      <xdr:row>23</xdr:row>
      <xdr:rowOff>85725</xdr:rowOff>
    </xdr:from>
    <xdr:to>
      <xdr:col>3</xdr:col>
      <xdr:colOff>581025</xdr:colOff>
      <xdr:row>24</xdr:row>
      <xdr:rowOff>723900</xdr:rowOff>
    </xdr:to>
    <xdr:pic>
      <xdr:nvPicPr>
        <xdr:cNvPr id="22" name="ipfyOi18ZZYJ6fN5M:" descr="http://t1.gstatic.com/images?q=tbn:yOi18ZZYJ6fN5M:http://www.premiumwaterstore.com/images/coolers/Vail_White_Bottled_Water_Cooler.jpg"/>
        <xdr:cNvPicPr preferRelativeResize="1">
          <a:picLocks noChangeAspect="1"/>
        </xdr:cNvPicPr>
      </xdr:nvPicPr>
      <xdr:blipFill>
        <a:blip r:embed="rId21"/>
        <a:stretch>
          <a:fillRect/>
        </a:stretch>
      </xdr:blipFill>
      <xdr:spPr>
        <a:xfrm>
          <a:off x="2781300" y="18849975"/>
          <a:ext cx="542925" cy="1400175"/>
        </a:xfrm>
        <a:prstGeom prst="rect">
          <a:avLst/>
        </a:prstGeom>
        <a:noFill/>
        <a:ln w="9525" cmpd="sng">
          <a:noFill/>
        </a:ln>
      </xdr:spPr>
    </xdr:pic>
    <xdr:clientData/>
  </xdr:twoCellAnchor>
  <xdr:twoCellAnchor editAs="oneCell">
    <xdr:from>
      <xdr:col>3</xdr:col>
      <xdr:colOff>1533525</xdr:colOff>
      <xdr:row>23</xdr:row>
      <xdr:rowOff>447675</xdr:rowOff>
    </xdr:from>
    <xdr:to>
      <xdr:col>3</xdr:col>
      <xdr:colOff>1866900</xdr:colOff>
      <xdr:row>24</xdr:row>
      <xdr:rowOff>257175</xdr:rowOff>
    </xdr:to>
    <xdr:pic>
      <xdr:nvPicPr>
        <xdr:cNvPr id="23" name="Picture 24" descr="TImer.jpg"/>
        <xdr:cNvPicPr preferRelativeResize="1">
          <a:picLocks noChangeAspect="1"/>
        </xdr:cNvPicPr>
      </xdr:nvPicPr>
      <xdr:blipFill>
        <a:blip r:embed="rId22"/>
        <a:stretch>
          <a:fillRect/>
        </a:stretch>
      </xdr:blipFill>
      <xdr:spPr>
        <a:xfrm>
          <a:off x="4276725" y="19211925"/>
          <a:ext cx="333375" cy="571500"/>
        </a:xfrm>
        <a:prstGeom prst="rect">
          <a:avLst/>
        </a:prstGeom>
        <a:noFill/>
        <a:ln w="9525" cmpd="sng">
          <a:noFill/>
        </a:ln>
      </xdr:spPr>
    </xdr:pic>
    <xdr:clientData/>
  </xdr:twoCellAnchor>
  <xdr:twoCellAnchor editAs="oneCell">
    <xdr:from>
      <xdr:col>3</xdr:col>
      <xdr:colOff>962025</xdr:colOff>
      <xdr:row>25</xdr:row>
      <xdr:rowOff>57150</xdr:rowOff>
    </xdr:from>
    <xdr:to>
      <xdr:col>3</xdr:col>
      <xdr:colOff>1562100</xdr:colOff>
      <xdr:row>25</xdr:row>
      <xdr:rowOff>704850</xdr:rowOff>
    </xdr:to>
    <xdr:pic>
      <xdr:nvPicPr>
        <xdr:cNvPr id="24" name="Picture 73" descr="http://www.eichlernetwork.com/images/front/treasure_7.jpg"/>
        <xdr:cNvPicPr preferRelativeResize="1">
          <a:picLocks noChangeAspect="1"/>
        </xdr:cNvPicPr>
      </xdr:nvPicPr>
      <xdr:blipFill>
        <a:blip r:embed="rId23"/>
        <a:stretch>
          <a:fillRect/>
        </a:stretch>
      </xdr:blipFill>
      <xdr:spPr>
        <a:xfrm>
          <a:off x="3705225" y="20345400"/>
          <a:ext cx="600075" cy="647700"/>
        </a:xfrm>
        <a:prstGeom prst="rect">
          <a:avLst/>
        </a:prstGeom>
        <a:noFill/>
        <a:ln w="9525" cmpd="sng">
          <a:noFill/>
        </a:ln>
      </xdr:spPr>
    </xdr:pic>
    <xdr:clientData/>
  </xdr:twoCellAnchor>
  <xdr:twoCellAnchor editAs="oneCell">
    <xdr:from>
      <xdr:col>3</xdr:col>
      <xdr:colOff>1019175</xdr:colOff>
      <xdr:row>28</xdr:row>
      <xdr:rowOff>38100</xdr:rowOff>
    </xdr:from>
    <xdr:to>
      <xdr:col>3</xdr:col>
      <xdr:colOff>1419225</xdr:colOff>
      <xdr:row>28</xdr:row>
      <xdr:rowOff>695325</xdr:rowOff>
    </xdr:to>
    <xdr:pic>
      <xdr:nvPicPr>
        <xdr:cNvPr id="25" name="ipf2VWr0mRn9LvjWM:" descr="http://t3.gstatic.com/images?q=tbn:2VWr0mRn9LvjWM:http://larryfire.files.wordpress.com/2008/12/300px-incandescent_light_bulb.png%3Fw%3D300%26h%3D498"/>
        <xdr:cNvPicPr preferRelativeResize="1">
          <a:picLocks noChangeAspect="1"/>
        </xdr:cNvPicPr>
      </xdr:nvPicPr>
      <xdr:blipFill>
        <a:blip r:embed="rId24"/>
        <a:stretch>
          <a:fillRect/>
        </a:stretch>
      </xdr:blipFill>
      <xdr:spPr>
        <a:xfrm>
          <a:off x="3762375" y="22612350"/>
          <a:ext cx="400050" cy="657225"/>
        </a:xfrm>
        <a:prstGeom prst="rect">
          <a:avLst/>
        </a:prstGeom>
        <a:noFill/>
        <a:ln w="9525" cmpd="sng">
          <a:noFill/>
        </a:ln>
      </xdr:spPr>
    </xdr:pic>
    <xdr:clientData/>
  </xdr:twoCellAnchor>
  <xdr:twoCellAnchor editAs="oneCell">
    <xdr:from>
      <xdr:col>3</xdr:col>
      <xdr:colOff>409575</xdr:colOff>
      <xdr:row>29</xdr:row>
      <xdr:rowOff>66675</xdr:rowOff>
    </xdr:from>
    <xdr:to>
      <xdr:col>3</xdr:col>
      <xdr:colOff>2057400</xdr:colOff>
      <xdr:row>29</xdr:row>
      <xdr:rowOff>733425</xdr:rowOff>
    </xdr:to>
    <xdr:pic>
      <xdr:nvPicPr>
        <xdr:cNvPr id="26" name="ipfIDxY1CCv6tmznM:" descr="http://t0.gstatic.com/images?q=tbn:IDxY1CCv6tmznM:http://natashawilson.files.wordpress.com/2009/02/cfl.jpg"/>
        <xdr:cNvPicPr preferRelativeResize="1">
          <a:picLocks noChangeAspect="1"/>
        </xdr:cNvPicPr>
      </xdr:nvPicPr>
      <xdr:blipFill>
        <a:blip r:embed="rId25"/>
        <a:stretch>
          <a:fillRect/>
        </a:stretch>
      </xdr:blipFill>
      <xdr:spPr>
        <a:xfrm>
          <a:off x="3152775" y="23402925"/>
          <a:ext cx="1647825" cy="666750"/>
        </a:xfrm>
        <a:prstGeom prst="rect">
          <a:avLst/>
        </a:prstGeom>
        <a:noFill/>
        <a:ln w="9525" cmpd="sng">
          <a:noFill/>
        </a:ln>
      </xdr:spPr>
    </xdr:pic>
    <xdr:clientData/>
  </xdr:twoCellAnchor>
  <xdr:twoCellAnchor editAs="oneCell">
    <xdr:from>
      <xdr:col>3</xdr:col>
      <xdr:colOff>723900</xdr:colOff>
      <xdr:row>30</xdr:row>
      <xdr:rowOff>257175</xdr:rowOff>
    </xdr:from>
    <xdr:to>
      <xdr:col>3</xdr:col>
      <xdr:colOff>1743075</xdr:colOff>
      <xdr:row>31</xdr:row>
      <xdr:rowOff>504825</xdr:rowOff>
    </xdr:to>
    <xdr:pic>
      <xdr:nvPicPr>
        <xdr:cNvPr id="27" name="Picture 130" descr="http://t1.gstatic.com/images?q=tbn:AgoZBhnxUbdSSM:http://www.bridgat.com/files/T8_straight_fluorescent_lamp.jpg"/>
        <xdr:cNvPicPr preferRelativeResize="1">
          <a:picLocks noChangeAspect="1"/>
        </xdr:cNvPicPr>
      </xdr:nvPicPr>
      <xdr:blipFill>
        <a:blip r:embed="rId26"/>
        <a:stretch>
          <a:fillRect/>
        </a:stretch>
      </xdr:blipFill>
      <xdr:spPr>
        <a:xfrm rot="7632054">
          <a:off x="3467100" y="24355425"/>
          <a:ext cx="1019175" cy="1009650"/>
        </a:xfrm>
        <a:prstGeom prst="rect">
          <a:avLst/>
        </a:prstGeom>
        <a:noFill/>
        <a:ln w="9525" cmpd="sng">
          <a:noFill/>
        </a:ln>
      </xdr:spPr>
    </xdr:pic>
    <xdr:clientData/>
  </xdr:twoCellAnchor>
  <xdr:oneCellAnchor>
    <xdr:from>
      <xdr:col>3</xdr:col>
      <xdr:colOff>514350</xdr:colOff>
      <xdr:row>23</xdr:row>
      <xdr:rowOff>276225</xdr:rowOff>
    </xdr:from>
    <xdr:ext cx="733425" cy="400050"/>
    <xdr:sp>
      <xdr:nvSpPr>
        <xdr:cNvPr id="28" name="Rectangle 32"/>
        <xdr:cNvSpPr>
          <a:spLocks/>
        </xdr:cNvSpPr>
      </xdr:nvSpPr>
      <xdr:spPr>
        <a:xfrm>
          <a:off x="3257550" y="19040475"/>
          <a:ext cx="733425" cy="400050"/>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FF0000"/>
              </a:solidFill>
            </a:rPr>
            <a:t>HOT</a:t>
          </a:r>
        </a:p>
      </xdr:txBody>
    </xdr:sp>
    <xdr:clientData/>
  </xdr:oneCellAnchor>
  <xdr:oneCellAnchor>
    <xdr:from>
      <xdr:col>3</xdr:col>
      <xdr:colOff>419100</xdr:colOff>
      <xdr:row>24</xdr:row>
      <xdr:rowOff>200025</xdr:rowOff>
    </xdr:from>
    <xdr:ext cx="1019175" cy="428625"/>
    <xdr:sp>
      <xdr:nvSpPr>
        <xdr:cNvPr id="29" name="Rectangle 33"/>
        <xdr:cNvSpPr>
          <a:spLocks/>
        </xdr:cNvSpPr>
      </xdr:nvSpPr>
      <xdr:spPr>
        <a:xfrm>
          <a:off x="3162300" y="19726275"/>
          <a:ext cx="1019175" cy="428625"/>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333399"/>
              </a:solidFill>
            </a:rPr>
            <a:t>COLD</a:t>
          </a:r>
        </a:p>
      </xdr:txBody>
    </xdr:sp>
    <xdr:clientData/>
  </xdr:oneCellAnchor>
  <xdr:twoCellAnchor editAs="oneCell">
    <xdr:from>
      <xdr:col>3</xdr:col>
      <xdr:colOff>1495425</xdr:colOff>
      <xdr:row>20</xdr:row>
      <xdr:rowOff>152400</xdr:rowOff>
    </xdr:from>
    <xdr:to>
      <xdr:col>3</xdr:col>
      <xdr:colOff>1724025</xdr:colOff>
      <xdr:row>20</xdr:row>
      <xdr:rowOff>561975</xdr:rowOff>
    </xdr:to>
    <xdr:pic>
      <xdr:nvPicPr>
        <xdr:cNvPr id="30" name="Picture 24" descr="TImer.jpg"/>
        <xdr:cNvPicPr preferRelativeResize="1">
          <a:picLocks noChangeAspect="1"/>
        </xdr:cNvPicPr>
      </xdr:nvPicPr>
      <xdr:blipFill>
        <a:blip r:embed="rId22"/>
        <a:stretch>
          <a:fillRect/>
        </a:stretch>
      </xdr:blipFill>
      <xdr:spPr>
        <a:xfrm>
          <a:off x="4238625" y="16630650"/>
          <a:ext cx="228600" cy="409575"/>
        </a:xfrm>
        <a:prstGeom prst="rect">
          <a:avLst/>
        </a:prstGeom>
        <a:noFill/>
        <a:ln w="9525" cmpd="sng">
          <a:noFill/>
        </a:ln>
      </xdr:spPr>
    </xdr:pic>
    <xdr:clientData/>
  </xdr:twoCellAnchor>
  <xdr:twoCellAnchor editAs="oneCell">
    <xdr:from>
      <xdr:col>3</xdr:col>
      <xdr:colOff>571500</xdr:colOff>
      <xdr:row>20</xdr:row>
      <xdr:rowOff>57150</xdr:rowOff>
    </xdr:from>
    <xdr:to>
      <xdr:col>3</xdr:col>
      <xdr:colOff>1171575</xdr:colOff>
      <xdr:row>20</xdr:row>
      <xdr:rowOff>723900</xdr:rowOff>
    </xdr:to>
    <xdr:pic>
      <xdr:nvPicPr>
        <xdr:cNvPr id="31" name="ipfoxILTgocON6bnM:" descr="http://t3.gstatic.com/images?q=tbn:oxILTgocON6bnM:http://jeremy.zawodny.com/i/uxb700fax.JPG"/>
        <xdr:cNvPicPr preferRelativeResize="1">
          <a:picLocks noChangeAspect="1"/>
        </xdr:cNvPicPr>
      </xdr:nvPicPr>
      <xdr:blipFill>
        <a:blip r:embed="rId27"/>
        <a:stretch>
          <a:fillRect/>
        </a:stretch>
      </xdr:blipFill>
      <xdr:spPr>
        <a:xfrm>
          <a:off x="3314700" y="16535400"/>
          <a:ext cx="600075" cy="666750"/>
        </a:xfrm>
        <a:prstGeom prst="rect">
          <a:avLst/>
        </a:prstGeom>
        <a:noFill/>
        <a:ln w="9525" cmpd="sng">
          <a:noFill/>
        </a:ln>
      </xdr:spPr>
    </xdr:pic>
    <xdr:clientData/>
  </xdr:twoCellAnchor>
  <xdr:twoCellAnchor editAs="oneCell">
    <xdr:from>
      <xdr:col>3</xdr:col>
      <xdr:colOff>466725</xdr:colOff>
      <xdr:row>26</xdr:row>
      <xdr:rowOff>28575</xdr:rowOff>
    </xdr:from>
    <xdr:to>
      <xdr:col>3</xdr:col>
      <xdr:colOff>1819275</xdr:colOff>
      <xdr:row>27</xdr:row>
      <xdr:rowOff>695325</xdr:rowOff>
    </xdr:to>
    <xdr:pic>
      <xdr:nvPicPr>
        <xdr:cNvPr id="32" name="ipf-oIDrbCWnjbWjM:" descr="http://t3.gstatic.com/images?q=tbn:-oIDrbCWnjbWjM:http://upbjmu.files.wordpress.com/2009/09/picture-from-african1-be.jpg"/>
        <xdr:cNvPicPr preferRelativeResize="1">
          <a:picLocks noChangeAspect="1"/>
        </xdr:cNvPicPr>
      </xdr:nvPicPr>
      <xdr:blipFill>
        <a:blip r:embed="rId28"/>
        <a:stretch>
          <a:fillRect/>
        </a:stretch>
      </xdr:blipFill>
      <xdr:spPr>
        <a:xfrm>
          <a:off x="3209925" y="21078825"/>
          <a:ext cx="1352550" cy="1428750"/>
        </a:xfrm>
        <a:prstGeom prst="rect">
          <a:avLst/>
        </a:prstGeom>
        <a:noFill/>
        <a:ln w="9525" cmpd="sng">
          <a:noFill/>
        </a:ln>
      </xdr:spPr>
    </xdr:pic>
    <xdr:clientData/>
  </xdr:twoCellAnchor>
  <xdr:oneCellAnchor>
    <xdr:from>
      <xdr:col>3</xdr:col>
      <xdr:colOff>38100</xdr:colOff>
      <xdr:row>30</xdr:row>
      <xdr:rowOff>66675</xdr:rowOff>
    </xdr:from>
    <xdr:ext cx="1019175" cy="419100"/>
    <xdr:sp>
      <xdr:nvSpPr>
        <xdr:cNvPr id="33" name="Rectangle 33"/>
        <xdr:cNvSpPr>
          <a:spLocks/>
        </xdr:cNvSpPr>
      </xdr:nvSpPr>
      <xdr:spPr>
        <a:xfrm>
          <a:off x="2781300" y="24164925"/>
          <a:ext cx="1019175" cy="419100"/>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333399"/>
              </a:solidFill>
            </a:rPr>
            <a:t>T12</a:t>
          </a:r>
        </a:p>
      </xdr:txBody>
    </xdr:sp>
    <xdr:clientData/>
  </xdr:oneCellAnchor>
  <xdr:oneCellAnchor>
    <xdr:from>
      <xdr:col>3</xdr:col>
      <xdr:colOff>85725</xdr:colOff>
      <xdr:row>31</xdr:row>
      <xdr:rowOff>200025</xdr:rowOff>
    </xdr:from>
    <xdr:ext cx="800100" cy="428625"/>
    <xdr:sp>
      <xdr:nvSpPr>
        <xdr:cNvPr id="34" name="Rectangle 33"/>
        <xdr:cNvSpPr>
          <a:spLocks/>
        </xdr:cNvSpPr>
      </xdr:nvSpPr>
      <xdr:spPr>
        <a:xfrm>
          <a:off x="2828925" y="25060275"/>
          <a:ext cx="800100" cy="428625"/>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333399"/>
              </a:solidFill>
            </a:rPr>
            <a:t>T8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35</xdr:row>
      <xdr:rowOff>47625</xdr:rowOff>
    </xdr:from>
    <xdr:to>
      <xdr:col>2</xdr:col>
      <xdr:colOff>1609725</xdr:colOff>
      <xdr:row>37</xdr:row>
      <xdr:rowOff>714375</xdr:rowOff>
    </xdr:to>
    <xdr:pic>
      <xdr:nvPicPr>
        <xdr:cNvPr id="1" name="ipfFU3hFPdFh_SF6M:"/>
        <xdr:cNvPicPr preferRelativeResize="1">
          <a:picLocks noChangeAspect="1"/>
        </xdr:cNvPicPr>
      </xdr:nvPicPr>
      <xdr:blipFill>
        <a:blip r:embed="rId1"/>
        <a:stretch>
          <a:fillRect/>
        </a:stretch>
      </xdr:blipFill>
      <xdr:spPr>
        <a:xfrm>
          <a:off x="4181475" y="9972675"/>
          <a:ext cx="1381125" cy="1571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9</xdr:col>
      <xdr:colOff>466725</xdr:colOff>
      <xdr:row>59</xdr:row>
      <xdr:rowOff>0</xdr:rowOff>
    </xdr:to>
    <xdr:sp>
      <xdr:nvSpPr>
        <xdr:cNvPr id="1" name="TextBox 1"/>
        <xdr:cNvSpPr txBox="1">
          <a:spLocks noChangeArrowheads="1"/>
        </xdr:cNvSpPr>
      </xdr:nvSpPr>
      <xdr:spPr>
        <a:xfrm>
          <a:off x="0" y="38100"/>
          <a:ext cx="5953125" cy="9515475"/>
        </a:xfrm>
        <a:prstGeom prst="rect">
          <a:avLst/>
        </a:prstGeom>
        <a:solidFill>
          <a:srgbClr val="FFFFFF"/>
        </a:solidFill>
        <a:ln w="38100" cmpd="sng">
          <a:solidFill>
            <a:srgbClr val="4F81BD"/>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Arial"/>
              <a:ea typeface="Arial"/>
              <a:cs typeface="Arial"/>
            </a:rPr>
            <a:t>Additional Resources: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Here are some additional resources that you may find helpful:
1)  If your boss agrees that your people need to turn off computers, lights and appliances at the end of the day, it's important that you have a written policy in order to increase compliance.  A sample can be downloaded from our website:  http://www.co.marion.or.us/PW/ES/earthwise/resources.htm</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Kill-a-Watt is a handy little device that allows you to measure the amount of electricity your equipment uses both when turned on and running and also when turned off but still plugged in.  http://www.p3international.com/products/special/P4400/P4400-CE.html</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The Environmental Protection Agency has four downloadable calculators to help you determine your organization's environmental impact as well as the benefits associated with recycling and composting.  Their website is:  http://www.epa.gov/climatechange/wycd/waste/tools.html
Other good ones from the government are:  http://tonto.eia.doe.gov/kids/
http://www.epa.gov/cleanrgy/energy-and-you/how-clean.html</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One way to help your business determine what to concentrate your efforts on when it comes to waste reduction, recycling, and composting is to do a waste audit. Our waste audit form is downloadable in the "Resources" section of our EarthWISE website. You simply plug in the types of wastes that you are generating (by weight &amp;/or volume) and it automatically calculates the percentage each waste type represents and it generates pie charts showing the waste composition by weight and volume.  It's listed as a tool for businesses, but it was actually created primarily for using with schools.  It's on our website:  http://www.co.marion.or.us/PW/ES/earthwise/resources.htm </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Schools should definitely look at the Cool Schools Challenge.  They have a carbon calculator tool that is easy to use &amp; has a different focus than this tool.  Their website is:  http://www.coolschoolchallenge.org/resources.aspx</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One way to help lessen the impacts of your energy use is to purchase renewable energy.  Contact your utility to find out if they have a program in place (most do).  You might be surprised at how little it would cost your business or school to purchase renewable energy.  It's a great way to show you customers, employees &amp;/or students that you are serious about being environmentally friendly!  Another way to offset your energy use is to purchase "Green Tags" from the Bonneville Environmental Foundation.  Their website is:  http://www.b-e-f.org</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7)  The Energy Trust of Oregon is able to come to your business or school to do a personalized energy audit.  Best of all, it's all free &amp; all voluntary.  http://energytrust.org </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8)  If you are a business in Marion County, find out how you can get free assistance and resources.  The EarthWISE program is designed to help you save money and conserve resources.  Visit our website to find out more:  http://www.co.marion.or.us/PW/ES/earthwise/index.htm</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9)  If you are a school in Oregon, find out how to become an Oregon Green School by visiting their website:  http://www.oregongreenschools.org</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10)  Free videos about recycling are also available on our website:  http://www.co.marion.or.us/PW/ES/video.htm    If you would like to have a 13 minute video that explains what happens when your recycling leaves the curb, call the Oregon Department of Environmental Quality and ask them to mail you the "Saving Little Pieces of Our Earth" DVD.  Their number is:  (503) 229-6724 or toll-free within Oregon (800) 452-4011 x6724</a:t>
          </a:r>
          <a:r>
            <a:rPr lang="en-US" cap="none" sz="4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11)  This link to GE's website shows how much energy common household appliances use:  http://www.ge.com/visualization/appliances_energyuse/index.html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B9:B9"/>
  <sheetViews>
    <sheetView tabSelected="1" zoomScalePageLayoutView="0" workbookViewId="0" topLeftCell="A1">
      <selection activeCell="F63" sqref="F63"/>
    </sheetView>
  </sheetViews>
  <sheetFormatPr defaultColWidth="9.140625" defaultRowHeight="12.75"/>
  <cols>
    <col min="10" max="10" width="15.8515625" style="0" customWidth="1"/>
  </cols>
  <sheetData>
    <row r="2" ht="12.75" customHeight="1"/>
    <row r="3" ht="12.75" customHeight="1"/>
    <row r="4" ht="12.75" customHeight="1"/>
    <row r="5" ht="12.75" customHeight="1"/>
    <row r="6" ht="12.75" customHeight="1"/>
    <row r="7" ht="12.75" customHeight="1"/>
    <row r="8" ht="12.75" customHeight="1"/>
    <row r="9" ht="12.75" customHeight="1">
      <c r="B9" s="55"/>
    </row>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sheetData>
  <sheetProtection/>
  <printOptions/>
  <pageMargins left="0.4" right="0.4" top="0.4" bottom="0.4"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46"/>
  </sheetPr>
  <dimension ref="A1:E10"/>
  <sheetViews>
    <sheetView workbookViewId="0" topLeftCell="A1">
      <selection activeCell="B6" sqref="B6"/>
    </sheetView>
  </sheetViews>
  <sheetFormatPr defaultColWidth="9.140625" defaultRowHeight="12.75"/>
  <cols>
    <col min="1" max="1" width="62.57421875" style="0" customWidth="1"/>
    <col min="2" max="2" width="11.8515625" style="12" customWidth="1"/>
    <col min="3" max="5" width="9.140625" style="0" hidden="1" customWidth="1"/>
  </cols>
  <sheetData>
    <row r="1" spans="1:5" ht="12.75">
      <c r="A1" s="208" t="s">
        <v>94</v>
      </c>
      <c r="B1" s="209"/>
      <c r="C1" s="209"/>
      <c r="D1" s="209"/>
      <c r="E1" s="209"/>
    </row>
    <row r="2" spans="1:5" ht="12.75">
      <c r="A2" s="209"/>
      <c r="B2" s="209"/>
      <c r="C2" s="209"/>
      <c r="D2" s="209"/>
      <c r="E2" s="209"/>
    </row>
    <row r="3" spans="1:5" ht="12.75">
      <c r="A3" s="209"/>
      <c r="B3" s="209"/>
      <c r="C3" s="209"/>
      <c r="D3" s="209"/>
      <c r="E3" s="209"/>
    </row>
    <row r="4" spans="1:5" ht="12.75">
      <c r="A4" s="209"/>
      <c r="B4" s="209"/>
      <c r="C4" s="209"/>
      <c r="D4" s="209"/>
      <c r="E4" s="209"/>
    </row>
    <row r="5" ht="13.5" thickBot="1"/>
    <row r="6" spans="1:2" ht="18.75" thickBot="1">
      <c r="A6" s="153" t="s">
        <v>95</v>
      </c>
      <c r="B6" s="152">
        <v>0.075</v>
      </c>
    </row>
    <row r="7" spans="1:2" ht="93" customHeight="1" thickBot="1">
      <c r="A7" s="210" t="s">
        <v>110</v>
      </c>
      <c r="B7" s="211"/>
    </row>
    <row r="8" ht="13.5" thickBot="1"/>
    <row r="9" spans="1:2" ht="18">
      <c r="A9" s="212" t="s">
        <v>100</v>
      </c>
      <c r="B9" s="213"/>
    </row>
    <row r="10" spans="1:2" ht="198.75" customHeight="1" thickBot="1">
      <c r="A10" s="214" t="s">
        <v>112</v>
      </c>
      <c r="B10" s="215"/>
    </row>
  </sheetData>
  <mergeCells count="4">
    <mergeCell ref="A1:E4"/>
    <mergeCell ref="A7:B7"/>
    <mergeCell ref="A9:B9"/>
    <mergeCell ref="A10: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G257"/>
  <sheetViews>
    <sheetView zoomScale="70" zoomScaleNormal="70" zoomScalePageLayoutView="0" workbookViewId="0" topLeftCell="A1">
      <selection activeCell="E2" sqref="E2"/>
    </sheetView>
  </sheetViews>
  <sheetFormatPr defaultColWidth="9.140625" defaultRowHeight="12.75"/>
  <cols>
    <col min="1" max="1" width="3.57421875" style="12" bestFit="1" customWidth="1"/>
    <col min="2" max="2" width="5.7109375" style="12" customWidth="1"/>
    <col min="3" max="3" width="31.8515625" style="32" customWidth="1"/>
    <col min="4" max="4" width="34.00390625" style="31" customWidth="1"/>
    <col min="5" max="5" width="20.00390625" style="12" customWidth="1"/>
    <col min="6" max="6" width="19.8515625" style="12" customWidth="1"/>
    <col min="7" max="7" width="20.00390625" style="35" customWidth="1"/>
  </cols>
  <sheetData>
    <row r="1" spans="1:7" ht="157.5" customHeight="1">
      <c r="A1" s="216" t="s">
        <v>93</v>
      </c>
      <c r="B1" s="217"/>
      <c r="C1" s="217"/>
      <c r="D1" s="218"/>
      <c r="E1" s="154" t="s">
        <v>56</v>
      </c>
      <c r="F1" s="155" t="s">
        <v>57</v>
      </c>
      <c r="G1" s="29" t="s">
        <v>99</v>
      </c>
    </row>
    <row r="2" spans="1:7" ht="60" customHeight="1">
      <c r="A2" s="29">
        <v>1</v>
      </c>
      <c r="B2" s="228" t="s">
        <v>89</v>
      </c>
      <c r="C2" s="36" t="s">
        <v>27</v>
      </c>
      <c r="D2" s="39"/>
      <c r="E2" s="142"/>
      <c r="F2" s="151"/>
      <c r="G2" s="142"/>
    </row>
    <row r="3" spans="1:7" ht="60" customHeight="1">
      <c r="A3" s="29">
        <v>2</v>
      </c>
      <c r="B3" s="229"/>
      <c r="C3" s="36" t="s">
        <v>28</v>
      </c>
      <c r="D3" s="56"/>
      <c r="E3" s="142"/>
      <c r="F3" s="151"/>
      <c r="G3" s="142"/>
    </row>
    <row r="4" spans="1:7" ht="60" customHeight="1">
      <c r="A4" s="29">
        <v>3</v>
      </c>
      <c r="B4" s="229"/>
      <c r="C4" s="36" t="s">
        <v>31</v>
      </c>
      <c r="D4" s="57"/>
      <c r="E4" s="142"/>
      <c r="F4" s="151"/>
      <c r="G4" s="142"/>
    </row>
    <row r="5" spans="1:7" ht="60" customHeight="1">
      <c r="A5" s="29">
        <v>4</v>
      </c>
      <c r="B5" s="229"/>
      <c r="C5" s="36" t="s">
        <v>36</v>
      </c>
      <c r="D5" s="57"/>
      <c r="E5" s="142"/>
      <c r="F5" s="151"/>
      <c r="G5" s="142"/>
    </row>
    <row r="6" spans="1:7" ht="60" customHeight="1">
      <c r="A6" s="29">
        <v>5</v>
      </c>
      <c r="B6" s="229"/>
      <c r="C6" s="37" t="s">
        <v>41</v>
      </c>
      <c r="D6" s="57"/>
      <c r="E6" s="142"/>
      <c r="F6" s="151"/>
      <c r="G6" s="142"/>
    </row>
    <row r="7" spans="1:7" ht="60" customHeight="1">
      <c r="A7" s="29">
        <v>6</v>
      </c>
      <c r="B7" s="229"/>
      <c r="C7" s="37" t="s">
        <v>32</v>
      </c>
      <c r="D7" s="30"/>
      <c r="E7" s="142"/>
      <c r="F7" s="151"/>
      <c r="G7" s="142"/>
    </row>
    <row r="8" spans="1:7" ht="60" customHeight="1">
      <c r="A8" s="29">
        <v>7</v>
      </c>
      <c r="B8" s="229"/>
      <c r="C8" s="36" t="s">
        <v>20</v>
      </c>
      <c r="D8" s="57"/>
      <c r="E8" s="142"/>
      <c r="F8" s="151"/>
      <c r="G8" s="142"/>
    </row>
    <row r="9" spans="1:7" ht="60" customHeight="1">
      <c r="A9" s="29">
        <v>8</v>
      </c>
      <c r="B9" s="229"/>
      <c r="C9" s="36" t="s">
        <v>42</v>
      </c>
      <c r="D9" s="57"/>
      <c r="E9" s="142"/>
      <c r="F9" s="151"/>
      <c r="G9" s="142"/>
    </row>
    <row r="10" spans="1:7" ht="60" customHeight="1">
      <c r="A10" s="29">
        <v>9</v>
      </c>
      <c r="B10" s="229"/>
      <c r="C10" s="36" t="s">
        <v>24</v>
      </c>
      <c r="D10" s="57"/>
      <c r="E10" s="142"/>
      <c r="F10" s="151"/>
      <c r="G10" s="142"/>
    </row>
    <row r="11" spans="1:7" ht="60" customHeight="1">
      <c r="A11" s="29">
        <v>10</v>
      </c>
      <c r="B11" s="229"/>
      <c r="C11" s="36" t="s">
        <v>37</v>
      </c>
      <c r="D11" s="57"/>
      <c r="E11" s="142"/>
      <c r="F11" s="151"/>
      <c r="G11" s="157">
        <v>0</v>
      </c>
    </row>
    <row r="12" spans="1:7" ht="60" customHeight="1">
      <c r="A12" s="29">
        <v>11</v>
      </c>
      <c r="B12" s="229"/>
      <c r="C12" s="36" t="s">
        <v>38</v>
      </c>
      <c r="D12" s="30"/>
      <c r="E12" s="142"/>
      <c r="F12" s="151"/>
      <c r="G12" s="157">
        <v>0</v>
      </c>
    </row>
    <row r="13" spans="1:7" ht="60" customHeight="1">
      <c r="A13" s="29">
        <v>12</v>
      </c>
      <c r="B13" s="229"/>
      <c r="C13" s="36" t="s">
        <v>21</v>
      </c>
      <c r="D13" s="57"/>
      <c r="E13" s="142"/>
      <c r="F13" s="151"/>
      <c r="G13" s="157">
        <v>0</v>
      </c>
    </row>
    <row r="14" spans="1:7" ht="60" customHeight="1">
      <c r="A14" s="29">
        <v>13</v>
      </c>
      <c r="B14" s="229"/>
      <c r="C14" s="36" t="s">
        <v>22</v>
      </c>
      <c r="D14" s="58"/>
      <c r="E14" s="142"/>
      <c r="F14" s="151"/>
      <c r="G14" s="142"/>
    </row>
    <row r="15" spans="1:7" ht="60" customHeight="1">
      <c r="A15" s="29">
        <v>14</v>
      </c>
      <c r="B15" s="229"/>
      <c r="C15" s="37" t="s">
        <v>44</v>
      </c>
      <c r="D15" s="30"/>
      <c r="E15" s="142"/>
      <c r="F15" s="151"/>
      <c r="G15" s="142"/>
    </row>
    <row r="16" spans="1:7" ht="60" customHeight="1">
      <c r="A16" s="29">
        <v>15</v>
      </c>
      <c r="B16" s="229"/>
      <c r="C16" s="37" t="s">
        <v>43</v>
      </c>
      <c r="D16" s="57"/>
      <c r="E16" s="142"/>
      <c r="F16" s="151"/>
      <c r="G16" s="142"/>
    </row>
    <row r="17" spans="1:7" ht="60" customHeight="1">
      <c r="A17" s="29">
        <v>16</v>
      </c>
      <c r="B17" s="229"/>
      <c r="C17" s="37" t="s">
        <v>23</v>
      </c>
      <c r="D17" s="57"/>
      <c r="E17" s="142"/>
      <c r="F17" s="151"/>
      <c r="G17" s="142"/>
    </row>
    <row r="18" spans="1:7" ht="60" customHeight="1">
      <c r="A18" s="29">
        <v>17</v>
      </c>
      <c r="B18" s="229"/>
      <c r="C18" s="36" t="s">
        <v>33</v>
      </c>
      <c r="D18" s="57"/>
      <c r="E18" s="142"/>
      <c r="F18" s="151"/>
      <c r="G18" s="142"/>
    </row>
    <row r="19" spans="1:7" ht="60" customHeight="1">
      <c r="A19" s="29">
        <v>18</v>
      </c>
      <c r="B19" s="230"/>
      <c r="C19" s="36" t="s">
        <v>34</v>
      </c>
      <c r="D19" s="57"/>
      <c r="E19" s="142"/>
      <c r="F19" s="151"/>
      <c r="G19" s="157">
        <v>0</v>
      </c>
    </row>
    <row r="20" spans="1:7" ht="60" customHeight="1">
      <c r="A20" s="29">
        <v>19</v>
      </c>
      <c r="B20" s="231" t="s">
        <v>30</v>
      </c>
      <c r="C20" s="36" t="s">
        <v>35</v>
      </c>
      <c r="D20" s="57"/>
      <c r="E20" s="142"/>
      <c r="F20" s="151"/>
      <c r="G20" s="142"/>
    </row>
    <row r="21" spans="1:7" ht="60" customHeight="1">
      <c r="A21" s="29">
        <v>20</v>
      </c>
      <c r="B21" s="231"/>
      <c r="C21" s="36" t="s">
        <v>61</v>
      </c>
      <c r="D21" s="64"/>
      <c r="E21" s="142"/>
      <c r="F21" s="151"/>
      <c r="G21" s="142"/>
    </row>
    <row r="22" spans="1:7" ht="60" customHeight="1">
      <c r="A22" s="29">
        <v>20</v>
      </c>
      <c r="B22" s="231"/>
      <c r="C22" s="36" t="s">
        <v>45</v>
      </c>
      <c r="D22" s="57"/>
      <c r="E22" s="142"/>
      <c r="F22" s="151"/>
      <c r="G22" s="142"/>
    </row>
    <row r="23" spans="1:7" ht="60" customHeight="1">
      <c r="A23" s="29">
        <v>21</v>
      </c>
      <c r="B23" s="231"/>
      <c r="C23" s="37" t="s">
        <v>19</v>
      </c>
      <c r="D23" s="57"/>
      <c r="E23" s="142"/>
      <c r="F23" s="151"/>
      <c r="G23" s="157">
        <v>0</v>
      </c>
    </row>
    <row r="24" spans="1:7" ht="60" customHeight="1">
      <c r="A24" s="29">
        <v>22</v>
      </c>
      <c r="B24" s="231"/>
      <c r="C24" s="36" t="s">
        <v>29</v>
      </c>
      <c r="D24" s="57"/>
      <c r="E24" s="142"/>
      <c r="F24" s="151"/>
      <c r="G24" s="157">
        <v>0</v>
      </c>
    </row>
    <row r="25" spans="1:7" ht="60" customHeight="1">
      <c r="A25" s="29">
        <v>23</v>
      </c>
      <c r="B25" s="231"/>
      <c r="C25" s="36" t="s">
        <v>92</v>
      </c>
      <c r="D25" s="57"/>
      <c r="E25" s="142"/>
      <c r="F25" s="151"/>
      <c r="G25" s="157">
        <v>0</v>
      </c>
    </row>
    <row r="26" spans="1:7" ht="60" customHeight="1">
      <c r="A26" s="29">
        <v>24</v>
      </c>
      <c r="B26" s="231"/>
      <c r="C26" s="38" t="s">
        <v>109</v>
      </c>
      <c r="D26" s="56"/>
      <c r="E26" s="142"/>
      <c r="F26" s="151"/>
      <c r="G26" s="157">
        <v>0</v>
      </c>
    </row>
    <row r="27" spans="1:7" ht="60" customHeight="1">
      <c r="A27" s="29">
        <v>25</v>
      </c>
      <c r="B27" s="231"/>
      <c r="C27" s="36" t="s">
        <v>46</v>
      </c>
      <c r="D27" s="57"/>
      <c r="E27" s="142"/>
      <c r="F27" s="151"/>
      <c r="G27" s="157">
        <v>0</v>
      </c>
    </row>
    <row r="28" spans="1:7" ht="60" customHeight="1" thickBot="1">
      <c r="A28" s="29">
        <v>26</v>
      </c>
      <c r="B28" s="231"/>
      <c r="C28" s="36" t="s">
        <v>25</v>
      </c>
      <c r="D28" s="30"/>
      <c r="E28" s="142"/>
      <c r="F28" s="151"/>
      <c r="G28" s="157">
        <v>0</v>
      </c>
    </row>
    <row r="29" spans="1:7" ht="60" customHeight="1">
      <c r="A29" s="29">
        <v>27</v>
      </c>
      <c r="B29" s="232" t="s">
        <v>52</v>
      </c>
      <c r="C29" s="40" t="s">
        <v>48</v>
      </c>
      <c r="D29" s="57"/>
      <c r="E29" s="142"/>
      <c r="F29" s="151"/>
      <c r="G29" s="157">
        <v>0</v>
      </c>
    </row>
    <row r="30" spans="1:7" ht="60" customHeight="1">
      <c r="A30" s="29">
        <v>28</v>
      </c>
      <c r="B30" s="233"/>
      <c r="C30" s="40" t="s">
        <v>39</v>
      </c>
      <c r="D30" s="57"/>
      <c r="E30" s="142"/>
      <c r="F30" s="151"/>
      <c r="G30" s="157">
        <v>0</v>
      </c>
    </row>
    <row r="31" spans="1:7" ht="60" customHeight="1">
      <c r="A31" s="29">
        <v>29</v>
      </c>
      <c r="B31" s="233"/>
      <c r="C31" s="41" t="s">
        <v>90</v>
      </c>
      <c r="D31" s="30"/>
      <c r="E31" s="142"/>
      <c r="F31" s="151"/>
      <c r="G31" s="157">
        <v>0</v>
      </c>
    </row>
    <row r="32" spans="1:7" ht="60" customHeight="1" thickBot="1">
      <c r="A32" s="29">
        <v>30</v>
      </c>
      <c r="B32" s="234"/>
      <c r="C32" s="41" t="s">
        <v>91</v>
      </c>
      <c r="D32" s="57"/>
      <c r="E32" s="142"/>
      <c r="F32" s="151"/>
      <c r="G32" s="157">
        <v>0</v>
      </c>
    </row>
    <row r="33" spans="1:6" ht="12.75">
      <c r="A33" s="28"/>
      <c r="B33" s="28"/>
      <c r="C33" s="33"/>
      <c r="D33" s="34"/>
      <c r="E33" s="28"/>
      <c r="F33" s="28"/>
    </row>
    <row r="34" spans="1:7" ht="12.75">
      <c r="A34" s="219" t="s">
        <v>113</v>
      </c>
      <c r="B34" s="220"/>
      <c r="C34" s="220"/>
      <c r="D34" s="220"/>
      <c r="E34" s="220"/>
      <c r="F34" s="220"/>
      <c r="G34" s="221"/>
    </row>
    <row r="35" spans="1:7" ht="12.75">
      <c r="A35" s="222"/>
      <c r="B35" s="223"/>
      <c r="C35" s="223"/>
      <c r="D35" s="223"/>
      <c r="E35" s="223"/>
      <c r="F35" s="223"/>
      <c r="G35" s="224"/>
    </row>
    <row r="36" spans="1:7" ht="12.75">
      <c r="A36" s="222"/>
      <c r="B36" s="223"/>
      <c r="C36" s="223"/>
      <c r="D36" s="223"/>
      <c r="E36" s="223"/>
      <c r="F36" s="223"/>
      <c r="G36" s="224"/>
    </row>
    <row r="37" spans="1:7" ht="12.75">
      <c r="A37" s="225"/>
      <c r="B37" s="226"/>
      <c r="C37" s="226"/>
      <c r="D37" s="226"/>
      <c r="E37" s="226"/>
      <c r="F37" s="226"/>
      <c r="G37" s="227"/>
    </row>
    <row r="38" spans="1:6" ht="12.75">
      <c r="A38" s="13"/>
      <c r="B38" s="13"/>
      <c r="E38" s="13"/>
      <c r="F38" s="13"/>
    </row>
    <row r="39" spans="1:6" ht="12.75">
      <c r="A39" s="13"/>
      <c r="B39" s="13"/>
      <c r="E39" s="13"/>
      <c r="F39" s="13"/>
    </row>
    <row r="40" spans="1:6" ht="12.75">
      <c r="A40" s="13"/>
      <c r="B40" s="13"/>
      <c r="E40" s="13"/>
      <c r="F40" s="13"/>
    </row>
    <row r="41" spans="1:6" ht="12.75">
      <c r="A41" s="13"/>
      <c r="B41" s="13"/>
      <c r="E41" s="13"/>
      <c r="F41" s="13"/>
    </row>
    <row r="42" spans="1:6" ht="12.75">
      <c r="A42" s="13"/>
      <c r="B42" s="13"/>
      <c r="E42" s="13"/>
      <c r="F42" s="13"/>
    </row>
    <row r="43" spans="1:6" ht="12.75">
      <c r="A43" s="13"/>
      <c r="B43" s="13"/>
      <c r="E43" s="13"/>
      <c r="F43" s="13"/>
    </row>
    <row r="44" spans="1:6" ht="12.75">
      <c r="A44" s="13"/>
      <c r="B44" s="13"/>
      <c r="E44" s="13"/>
      <c r="F44" s="13"/>
    </row>
    <row r="45" spans="1:6" ht="12.75">
      <c r="A45" s="13"/>
      <c r="B45" s="13"/>
      <c r="E45" s="13"/>
      <c r="F45" s="13"/>
    </row>
    <row r="46" spans="1:6" ht="12.75">
      <c r="A46" s="13"/>
      <c r="B46" s="13"/>
      <c r="E46" s="13"/>
      <c r="F46" s="13"/>
    </row>
    <row r="47" spans="1:6" ht="12.75">
      <c r="A47" s="13"/>
      <c r="B47" s="13"/>
      <c r="E47" s="13"/>
      <c r="F47" s="13"/>
    </row>
    <row r="48" spans="1:6" ht="12.75">
      <c r="A48" s="13"/>
      <c r="B48" s="13"/>
      <c r="E48" s="13"/>
      <c r="F48" s="13"/>
    </row>
    <row r="49" spans="1:6" ht="12.75">
      <c r="A49" s="13"/>
      <c r="B49" s="13"/>
      <c r="E49" s="13"/>
      <c r="F49" s="13"/>
    </row>
    <row r="50" spans="1:6" ht="12.75">
      <c r="A50" s="13"/>
      <c r="B50" s="13"/>
      <c r="E50" s="13"/>
      <c r="F50" s="13"/>
    </row>
    <row r="51" spans="1:6" ht="12.75">
      <c r="A51" s="13"/>
      <c r="B51" s="13"/>
      <c r="E51" s="13"/>
      <c r="F51" s="13"/>
    </row>
    <row r="52" spans="1:6" ht="12.75">
      <c r="A52" s="13"/>
      <c r="B52" s="13"/>
      <c r="E52" s="13"/>
      <c r="F52" s="13"/>
    </row>
    <row r="53" spans="1:6" ht="12.75">
      <c r="A53" s="13"/>
      <c r="B53" s="13"/>
      <c r="E53" s="13"/>
      <c r="F53" s="13"/>
    </row>
    <row r="54" spans="1:6" ht="12.75">
      <c r="A54" s="13"/>
      <c r="B54" s="13"/>
      <c r="E54" s="13"/>
      <c r="F54" s="13"/>
    </row>
    <row r="55" spans="1:6" ht="12.75">
      <c r="A55" s="13"/>
      <c r="B55" s="13"/>
      <c r="E55" s="13"/>
      <c r="F55" s="13"/>
    </row>
    <row r="56" spans="1:6" ht="12.75">
      <c r="A56" s="13"/>
      <c r="B56" s="13"/>
      <c r="E56" s="13"/>
      <c r="F56" s="13"/>
    </row>
    <row r="57" spans="1:6" ht="12.75">
      <c r="A57" s="13"/>
      <c r="B57" s="13"/>
      <c r="E57" s="13"/>
      <c r="F57" s="13"/>
    </row>
    <row r="58" spans="1:6" ht="12.75">
      <c r="A58" s="13"/>
      <c r="B58" s="13"/>
      <c r="E58" s="13"/>
      <c r="F58" s="13"/>
    </row>
    <row r="59" spans="1:6" ht="12.75">
      <c r="A59" s="13"/>
      <c r="B59" s="13"/>
      <c r="E59" s="13"/>
      <c r="F59" s="13"/>
    </row>
    <row r="60" spans="1:6" ht="12.75">
      <c r="A60" s="13"/>
      <c r="B60" s="13"/>
      <c r="E60" s="13"/>
      <c r="F60" s="13"/>
    </row>
    <row r="61" spans="1:6" ht="12.75">
      <c r="A61" s="13"/>
      <c r="B61" s="13"/>
      <c r="E61" s="13"/>
      <c r="F61" s="13"/>
    </row>
    <row r="62" spans="1:6" ht="12.75">
      <c r="A62" s="13"/>
      <c r="B62" s="13"/>
      <c r="E62" s="13"/>
      <c r="F62" s="13"/>
    </row>
    <row r="63" spans="1:6" ht="12.75">
      <c r="A63" s="13"/>
      <c r="B63" s="13"/>
      <c r="E63" s="13"/>
      <c r="F63" s="13"/>
    </row>
    <row r="64" spans="1:6" ht="12.75">
      <c r="A64" s="13"/>
      <c r="B64" s="13"/>
      <c r="E64" s="13"/>
      <c r="F64" s="13"/>
    </row>
    <row r="65" spans="1:6" ht="12.75">
      <c r="A65" s="13"/>
      <c r="B65" s="13"/>
      <c r="E65" s="13"/>
      <c r="F65" s="13"/>
    </row>
    <row r="66" spans="1:6" ht="12.75">
      <c r="A66" s="13"/>
      <c r="B66" s="13"/>
      <c r="E66" s="13"/>
      <c r="F66" s="13"/>
    </row>
    <row r="67" spans="1:6" ht="12.75">
      <c r="A67" s="13"/>
      <c r="B67" s="13"/>
      <c r="E67" s="13"/>
      <c r="F67" s="13"/>
    </row>
    <row r="68" spans="1:6" ht="12.75">
      <c r="A68" s="13"/>
      <c r="B68" s="13"/>
      <c r="E68" s="13"/>
      <c r="F68" s="13"/>
    </row>
    <row r="69" spans="1:6" ht="12.75">
      <c r="A69" s="13"/>
      <c r="B69" s="13"/>
      <c r="E69" s="13"/>
      <c r="F69" s="13"/>
    </row>
    <row r="70" spans="1:6" ht="12.75">
      <c r="A70" s="13"/>
      <c r="B70" s="13"/>
      <c r="E70" s="13"/>
      <c r="F70" s="13"/>
    </row>
    <row r="71" spans="1:6" ht="12.75">
      <c r="A71" s="13"/>
      <c r="B71" s="13"/>
      <c r="E71" s="13"/>
      <c r="F71" s="13"/>
    </row>
    <row r="72" spans="1:6" ht="12.75">
      <c r="A72" s="13"/>
      <c r="B72" s="13"/>
      <c r="E72" s="13"/>
      <c r="F72" s="13"/>
    </row>
    <row r="73" spans="1:6" ht="12.75">
      <c r="A73" s="13"/>
      <c r="B73" s="13"/>
      <c r="E73" s="13"/>
      <c r="F73" s="13"/>
    </row>
    <row r="74" spans="1:6" ht="12.75">
      <c r="A74" s="13"/>
      <c r="B74" s="13"/>
      <c r="E74" s="13"/>
      <c r="F74" s="13"/>
    </row>
    <row r="75" spans="1:6" ht="12.75">
      <c r="A75" s="13"/>
      <c r="B75" s="13"/>
      <c r="E75" s="13"/>
      <c r="F75" s="13"/>
    </row>
    <row r="76" spans="1:6" ht="12.75">
      <c r="A76" s="13"/>
      <c r="B76" s="13"/>
      <c r="E76" s="13"/>
      <c r="F76" s="13"/>
    </row>
    <row r="77" spans="1:6" ht="12.75">
      <c r="A77" s="13"/>
      <c r="B77" s="13"/>
      <c r="E77" s="13"/>
      <c r="F77" s="13"/>
    </row>
    <row r="78" spans="1:6" ht="12.75">
      <c r="A78" s="13"/>
      <c r="B78" s="13"/>
      <c r="E78" s="13"/>
      <c r="F78" s="13"/>
    </row>
    <row r="79" spans="1:6" ht="12.75">
      <c r="A79" s="13"/>
      <c r="B79" s="13"/>
      <c r="E79" s="13"/>
      <c r="F79" s="13"/>
    </row>
    <row r="80" spans="1:6" ht="12.75">
      <c r="A80" s="13"/>
      <c r="B80" s="13"/>
      <c r="E80" s="13"/>
      <c r="F80" s="13"/>
    </row>
    <row r="81" spans="1:6" ht="12.75">
      <c r="A81" s="13"/>
      <c r="B81" s="13"/>
      <c r="E81" s="13"/>
      <c r="F81" s="13"/>
    </row>
    <row r="82" spans="1:6" ht="12.75">
      <c r="A82" s="13"/>
      <c r="B82" s="13"/>
      <c r="E82" s="13"/>
      <c r="F82" s="13"/>
    </row>
    <row r="83" spans="1:6" ht="12.75">
      <c r="A83" s="13"/>
      <c r="B83" s="13"/>
      <c r="E83" s="13"/>
      <c r="F83" s="13"/>
    </row>
    <row r="84" spans="1:6" ht="12.75">
      <c r="A84" s="13"/>
      <c r="B84" s="13"/>
      <c r="E84" s="13"/>
      <c r="F84" s="13"/>
    </row>
    <row r="85" spans="1:6" ht="12.75">
      <c r="A85" s="13"/>
      <c r="B85" s="13"/>
      <c r="E85" s="13"/>
      <c r="F85" s="13"/>
    </row>
    <row r="86" spans="1:6" ht="12.75">
      <c r="A86" s="13"/>
      <c r="B86" s="13"/>
      <c r="E86" s="13"/>
      <c r="F86" s="13"/>
    </row>
    <row r="87" spans="1:6" ht="12.75">
      <c r="A87" s="13"/>
      <c r="B87" s="13"/>
      <c r="E87" s="13"/>
      <c r="F87" s="13"/>
    </row>
    <row r="88" spans="1:6" ht="12.75">
      <c r="A88" s="13"/>
      <c r="B88" s="13"/>
      <c r="E88" s="13"/>
      <c r="F88" s="13"/>
    </row>
    <row r="89" spans="1:6" ht="12.75">
      <c r="A89" s="13"/>
      <c r="B89" s="13"/>
      <c r="E89" s="13"/>
      <c r="F89" s="13"/>
    </row>
    <row r="90" spans="1:6" ht="12.75">
      <c r="A90" s="13"/>
      <c r="B90" s="13"/>
      <c r="E90" s="13"/>
      <c r="F90" s="13"/>
    </row>
    <row r="91" spans="1:6" ht="12.75">
      <c r="A91" s="13"/>
      <c r="B91" s="13"/>
      <c r="E91" s="13"/>
      <c r="F91" s="13"/>
    </row>
    <row r="92" spans="1:6" ht="12.75">
      <c r="A92" s="13"/>
      <c r="B92" s="13"/>
      <c r="E92" s="13"/>
      <c r="F92" s="13"/>
    </row>
    <row r="93" spans="1:6" ht="12.75">
      <c r="A93" s="13"/>
      <c r="B93" s="13"/>
      <c r="E93" s="13"/>
      <c r="F93" s="13"/>
    </row>
    <row r="94" spans="1:6" ht="12.75">
      <c r="A94" s="13"/>
      <c r="B94" s="13"/>
      <c r="E94" s="13"/>
      <c r="F94" s="13"/>
    </row>
    <row r="95" spans="1:6" ht="12.75">
      <c r="A95" s="13"/>
      <c r="B95" s="13"/>
      <c r="E95" s="13"/>
      <c r="F95" s="13"/>
    </row>
    <row r="96" spans="1:6" ht="12.75">
      <c r="A96" s="13"/>
      <c r="B96" s="13"/>
      <c r="E96" s="13"/>
      <c r="F96" s="13"/>
    </row>
    <row r="97" spans="1:6" ht="12.75">
      <c r="A97" s="13"/>
      <c r="B97" s="13"/>
      <c r="E97" s="13"/>
      <c r="F97" s="13"/>
    </row>
    <row r="98" spans="1:6" ht="12.75">
      <c r="A98" s="13"/>
      <c r="B98" s="13"/>
      <c r="E98" s="13"/>
      <c r="F98" s="13"/>
    </row>
    <row r="99" spans="1:6" ht="12.75">
      <c r="A99" s="13"/>
      <c r="B99" s="13"/>
      <c r="E99" s="13"/>
      <c r="F99" s="13"/>
    </row>
    <row r="100" spans="1:6" ht="12.75">
      <c r="A100" s="13"/>
      <c r="B100" s="13"/>
      <c r="E100" s="13"/>
      <c r="F100" s="13"/>
    </row>
    <row r="101" spans="1:6" ht="12.75">
      <c r="A101" s="13"/>
      <c r="B101" s="13"/>
      <c r="E101" s="13"/>
      <c r="F101" s="13"/>
    </row>
    <row r="102" spans="1:6" ht="12.75">
      <c r="A102" s="13"/>
      <c r="B102" s="13"/>
      <c r="E102" s="13"/>
      <c r="F102" s="13"/>
    </row>
    <row r="103" spans="1:6" ht="12.75">
      <c r="A103" s="13"/>
      <c r="B103" s="13"/>
      <c r="E103" s="13"/>
      <c r="F103" s="13"/>
    </row>
    <row r="104" spans="1:6" ht="12.75">
      <c r="A104" s="13"/>
      <c r="B104" s="13"/>
      <c r="E104" s="13"/>
      <c r="F104" s="13"/>
    </row>
    <row r="105" spans="1:6" ht="12.75">
      <c r="A105" s="13"/>
      <c r="B105" s="13"/>
      <c r="E105" s="13"/>
      <c r="F105" s="13"/>
    </row>
    <row r="106" spans="1:6" ht="12.75">
      <c r="A106" s="13"/>
      <c r="B106" s="13"/>
      <c r="E106" s="13"/>
      <c r="F106" s="13"/>
    </row>
    <row r="107" spans="1:6" ht="12.75">
      <c r="A107" s="13"/>
      <c r="B107" s="13"/>
      <c r="E107" s="13"/>
      <c r="F107" s="13"/>
    </row>
    <row r="108" spans="1:6" ht="12.75">
      <c r="A108" s="13"/>
      <c r="B108" s="13"/>
      <c r="E108" s="13"/>
      <c r="F108" s="13"/>
    </row>
    <row r="109" spans="1:6" ht="12.75">
      <c r="A109" s="13"/>
      <c r="B109" s="13"/>
      <c r="E109" s="13"/>
      <c r="F109" s="13"/>
    </row>
    <row r="110" spans="1:6" ht="12.75">
      <c r="A110" s="13"/>
      <c r="B110" s="13"/>
      <c r="E110" s="13"/>
      <c r="F110" s="13"/>
    </row>
    <row r="111" spans="1:6" ht="12.75">
      <c r="A111" s="13"/>
      <c r="B111" s="13"/>
      <c r="E111" s="13"/>
      <c r="F111" s="13"/>
    </row>
    <row r="112" spans="1:6" ht="12.75">
      <c r="A112" s="13"/>
      <c r="B112" s="13"/>
      <c r="E112" s="13"/>
      <c r="F112" s="13"/>
    </row>
    <row r="113" spans="1:6" ht="12.75">
      <c r="A113" s="13"/>
      <c r="B113" s="13"/>
      <c r="E113" s="13"/>
      <c r="F113" s="13"/>
    </row>
    <row r="114" spans="1:6" ht="12.75">
      <c r="A114" s="13"/>
      <c r="B114" s="13"/>
      <c r="E114" s="13"/>
      <c r="F114" s="13"/>
    </row>
    <row r="115" spans="1:6" ht="12.75">
      <c r="A115" s="13"/>
      <c r="B115" s="13"/>
      <c r="E115" s="13"/>
      <c r="F115" s="13"/>
    </row>
    <row r="116" spans="1:6" ht="12.75">
      <c r="A116" s="13"/>
      <c r="B116" s="13"/>
      <c r="E116" s="13"/>
      <c r="F116" s="13"/>
    </row>
    <row r="117" spans="1:6" ht="12.75">
      <c r="A117" s="13"/>
      <c r="B117" s="13"/>
      <c r="E117" s="13"/>
      <c r="F117" s="13"/>
    </row>
    <row r="118" spans="1:6" ht="12.75">
      <c r="A118" s="13"/>
      <c r="B118" s="13"/>
      <c r="E118" s="13"/>
      <c r="F118" s="13"/>
    </row>
    <row r="119" spans="1:6" ht="12.75">
      <c r="A119" s="13"/>
      <c r="B119" s="13"/>
      <c r="E119" s="13"/>
      <c r="F119" s="13"/>
    </row>
    <row r="120" spans="1:6" ht="12.75">
      <c r="A120" s="13"/>
      <c r="B120" s="13"/>
      <c r="E120" s="13"/>
      <c r="F120" s="13"/>
    </row>
    <row r="121" spans="1:6" ht="12.75">
      <c r="A121" s="13"/>
      <c r="B121" s="13"/>
      <c r="E121" s="13"/>
      <c r="F121" s="13"/>
    </row>
    <row r="122" spans="1:6" ht="12.75">
      <c r="A122" s="13"/>
      <c r="B122" s="13"/>
      <c r="E122" s="13"/>
      <c r="F122" s="13"/>
    </row>
    <row r="123" spans="1:6" ht="12.75">
      <c r="A123" s="13"/>
      <c r="B123" s="13"/>
      <c r="E123" s="13"/>
      <c r="F123" s="13"/>
    </row>
    <row r="124" spans="1:6" ht="12.75">
      <c r="A124" s="13"/>
      <c r="B124" s="13"/>
      <c r="E124" s="13"/>
      <c r="F124" s="13"/>
    </row>
    <row r="125" spans="1:6" ht="12.75">
      <c r="A125" s="13"/>
      <c r="B125" s="13"/>
      <c r="E125" s="13"/>
      <c r="F125" s="13"/>
    </row>
    <row r="126" spans="1:6" ht="12.75">
      <c r="A126" s="13"/>
      <c r="B126" s="13"/>
      <c r="E126" s="13"/>
      <c r="F126" s="13"/>
    </row>
    <row r="127" spans="1:6" ht="12.75">
      <c r="A127" s="13"/>
      <c r="B127" s="13"/>
      <c r="E127" s="13"/>
      <c r="F127" s="13"/>
    </row>
    <row r="128" spans="1:6" ht="12.75">
      <c r="A128" s="13"/>
      <c r="B128" s="13"/>
      <c r="E128" s="13"/>
      <c r="F128" s="13"/>
    </row>
    <row r="129" spans="1:6" ht="12.75">
      <c r="A129" s="13"/>
      <c r="B129" s="13"/>
      <c r="E129" s="13"/>
      <c r="F129" s="13"/>
    </row>
    <row r="130" spans="1:6" ht="12.75">
      <c r="A130" s="13"/>
      <c r="B130" s="13"/>
      <c r="E130" s="13"/>
      <c r="F130" s="13"/>
    </row>
    <row r="131" spans="1:6" ht="12.75">
      <c r="A131" s="13"/>
      <c r="B131" s="13"/>
      <c r="E131" s="13"/>
      <c r="F131" s="13"/>
    </row>
    <row r="132" spans="1:6" ht="12.75">
      <c r="A132" s="13"/>
      <c r="B132" s="13"/>
      <c r="E132" s="13"/>
      <c r="F132" s="13"/>
    </row>
    <row r="133" spans="1:6" ht="12.75">
      <c r="A133" s="13"/>
      <c r="B133" s="13"/>
      <c r="E133" s="13"/>
      <c r="F133" s="13"/>
    </row>
    <row r="134" spans="1:6" ht="12.75">
      <c r="A134" s="13"/>
      <c r="B134" s="13"/>
      <c r="E134" s="13"/>
      <c r="F134" s="13"/>
    </row>
    <row r="135" spans="1:6" ht="12.75">
      <c r="A135" s="13"/>
      <c r="B135" s="13"/>
      <c r="E135" s="13"/>
      <c r="F135" s="13"/>
    </row>
    <row r="136" spans="1:6" ht="12.75">
      <c r="A136" s="13"/>
      <c r="B136" s="13"/>
      <c r="E136" s="13"/>
      <c r="F136" s="13"/>
    </row>
    <row r="137" spans="1:6" ht="12.75">
      <c r="A137" s="13"/>
      <c r="B137" s="13"/>
      <c r="E137" s="13"/>
      <c r="F137" s="13"/>
    </row>
    <row r="138" spans="1:6" ht="12.75">
      <c r="A138" s="13"/>
      <c r="B138" s="13"/>
      <c r="E138" s="13"/>
      <c r="F138" s="13"/>
    </row>
    <row r="139" spans="1:6" ht="12.75">
      <c r="A139" s="13"/>
      <c r="B139" s="13"/>
      <c r="E139" s="13"/>
      <c r="F139" s="13"/>
    </row>
    <row r="140" spans="1:6" ht="12.75">
      <c r="A140" s="13"/>
      <c r="B140" s="13"/>
      <c r="E140" s="13"/>
      <c r="F140" s="13"/>
    </row>
    <row r="141" spans="1:6" ht="12.75">
      <c r="A141" s="13"/>
      <c r="B141" s="13"/>
      <c r="E141" s="13"/>
      <c r="F141" s="13"/>
    </row>
    <row r="142" spans="1:6" ht="12.75">
      <c r="A142" s="13"/>
      <c r="B142" s="13"/>
      <c r="E142" s="13"/>
      <c r="F142" s="13"/>
    </row>
    <row r="143" spans="1:6" ht="12.75">
      <c r="A143" s="13"/>
      <c r="B143" s="13"/>
      <c r="E143" s="13"/>
      <c r="F143" s="13"/>
    </row>
    <row r="144" spans="1:6" ht="12.75">
      <c r="A144" s="13"/>
      <c r="B144" s="13"/>
      <c r="E144" s="13"/>
      <c r="F144" s="13"/>
    </row>
    <row r="145" spans="1:6" ht="12.75">
      <c r="A145" s="13"/>
      <c r="B145" s="13"/>
      <c r="E145" s="13"/>
      <c r="F145" s="13"/>
    </row>
    <row r="146" spans="1:6" ht="12.75">
      <c r="A146" s="13"/>
      <c r="B146" s="13"/>
      <c r="E146" s="13"/>
      <c r="F146" s="13"/>
    </row>
    <row r="147" spans="1:6" ht="12.75">
      <c r="A147" s="13"/>
      <c r="B147" s="13"/>
      <c r="E147" s="13"/>
      <c r="F147" s="13"/>
    </row>
    <row r="148" spans="1:6" ht="12.75">
      <c r="A148" s="13"/>
      <c r="B148" s="13"/>
      <c r="E148" s="13"/>
      <c r="F148" s="13"/>
    </row>
    <row r="149" spans="1:6" ht="12.75">
      <c r="A149" s="13"/>
      <c r="B149" s="13"/>
      <c r="E149" s="13"/>
      <c r="F149" s="13"/>
    </row>
    <row r="150" spans="1:6" ht="12.75">
      <c r="A150" s="13"/>
      <c r="B150" s="13"/>
      <c r="E150" s="13"/>
      <c r="F150" s="13"/>
    </row>
    <row r="151" spans="1:6" ht="12.75">
      <c r="A151" s="13"/>
      <c r="B151" s="13"/>
      <c r="E151" s="13"/>
      <c r="F151" s="13"/>
    </row>
    <row r="152" spans="1:6" ht="12.75">
      <c r="A152" s="13"/>
      <c r="B152" s="13"/>
      <c r="E152" s="13"/>
      <c r="F152" s="13"/>
    </row>
    <row r="153" spans="1:6" ht="12.75">
      <c r="A153" s="13"/>
      <c r="B153" s="13"/>
      <c r="E153" s="13"/>
      <c r="F153" s="13"/>
    </row>
    <row r="154" spans="1:6" ht="12.75">
      <c r="A154" s="13"/>
      <c r="B154" s="13"/>
      <c r="E154" s="13"/>
      <c r="F154" s="13"/>
    </row>
    <row r="155" spans="1:6" ht="12.75">
      <c r="A155" s="13"/>
      <c r="B155" s="13"/>
      <c r="E155" s="13"/>
      <c r="F155" s="13"/>
    </row>
    <row r="156" spans="1:6" ht="12.75">
      <c r="A156" s="13"/>
      <c r="B156" s="13"/>
      <c r="E156" s="13"/>
      <c r="F156" s="13"/>
    </row>
    <row r="157" spans="1:6" ht="12.75">
      <c r="A157" s="13"/>
      <c r="B157" s="13"/>
      <c r="E157" s="13"/>
      <c r="F157" s="13"/>
    </row>
    <row r="158" spans="1:6" ht="12.75">
      <c r="A158" s="13"/>
      <c r="B158" s="13"/>
      <c r="E158" s="13"/>
      <c r="F158" s="13"/>
    </row>
    <row r="159" spans="1:6" ht="12.75">
      <c r="A159" s="13"/>
      <c r="B159" s="13"/>
      <c r="E159" s="13"/>
      <c r="F159" s="13"/>
    </row>
    <row r="160" spans="1:6" ht="12.75">
      <c r="A160" s="13"/>
      <c r="B160" s="13"/>
      <c r="E160" s="13"/>
      <c r="F160" s="13"/>
    </row>
    <row r="161" spans="1:6" ht="12.75">
      <c r="A161" s="13"/>
      <c r="B161" s="13"/>
      <c r="E161" s="13"/>
      <c r="F161" s="13"/>
    </row>
    <row r="162" spans="1:6" ht="12.75">
      <c r="A162" s="13"/>
      <c r="B162" s="13"/>
      <c r="E162" s="13"/>
      <c r="F162" s="13"/>
    </row>
    <row r="163" spans="1:6" ht="12.75">
      <c r="A163" s="13"/>
      <c r="B163" s="13"/>
      <c r="E163" s="13"/>
      <c r="F163" s="13"/>
    </row>
    <row r="164" spans="1:6" ht="12.75">
      <c r="A164" s="13"/>
      <c r="B164" s="13"/>
      <c r="E164" s="13"/>
      <c r="F164" s="13"/>
    </row>
    <row r="165" spans="1:6" ht="12.75">
      <c r="A165" s="13"/>
      <c r="B165" s="13"/>
      <c r="E165" s="13"/>
      <c r="F165" s="13"/>
    </row>
    <row r="166" spans="1:6" ht="12.75">
      <c r="A166" s="13"/>
      <c r="B166" s="13"/>
      <c r="E166" s="13"/>
      <c r="F166" s="13"/>
    </row>
    <row r="167" spans="1:6" ht="12.75">
      <c r="A167" s="13"/>
      <c r="B167" s="13"/>
      <c r="E167" s="13"/>
      <c r="F167" s="13"/>
    </row>
    <row r="168" spans="1:6" ht="12.75">
      <c r="A168" s="13"/>
      <c r="B168" s="13"/>
      <c r="E168" s="13"/>
      <c r="F168" s="13"/>
    </row>
    <row r="169" spans="1:6" ht="12.75">
      <c r="A169" s="13"/>
      <c r="B169" s="13"/>
      <c r="E169" s="13"/>
      <c r="F169" s="13"/>
    </row>
    <row r="170" spans="1:6" ht="12.75">
      <c r="A170" s="13"/>
      <c r="B170" s="13"/>
      <c r="E170" s="13"/>
      <c r="F170" s="13"/>
    </row>
    <row r="171" spans="1:6" ht="12.75">
      <c r="A171" s="13"/>
      <c r="B171" s="13"/>
      <c r="E171" s="13"/>
      <c r="F171" s="13"/>
    </row>
    <row r="172" spans="1:6" ht="12.75">
      <c r="A172" s="13"/>
      <c r="B172" s="13"/>
      <c r="E172" s="13"/>
      <c r="F172" s="13"/>
    </row>
    <row r="173" spans="1:6" ht="12.75">
      <c r="A173" s="13"/>
      <c r="B173" s="13"/>
      <c r="E173" s="13"/>
      <c r="F173" s="13"/>
    </row>
    <row r="174" spans="1:6" ht="12.75">
      <c r="A174" s="13"/>
      <c r="B174" s="13"/>
      <c r="E174" s="13"/>
      <c r="F174" s="13"/>
    </row>
    <row r="175" spans="1:6" ht="12.75">
      <c r="A175" s="13"/>
      <c r="B175" s="13"/>
      <c r="E175" s="13"/>
      <c r="F175" s="13"/>
    </row>
    <row r="176" spans="1:6" ht="12.75">
      <c r="A176" s="13"/>
      <c r="B176" s="13"/>
      <c r="E176" s="13"/>
      <c r="F176" s="13"/>
    </row>
    <row r="177" spans="1:6" ht="12.75">
      <c r="A177" s="13"/>
      <c r="B177" s="13"/>
      <c r="E177" s="13"/>
      <c r="F177" s="13"/>
    </row>
    <row r="178" spans="1:6" ht="12.75">
      <c r="A178" s="13"/>
      <c r="B178" s="13"/>
      <c r="E178" s="13"/>
      <c r="F178" s="13"/>
    </row>
    <row r="179" spans="1:6" ht="12.75">
      <c r="A179" s="13"/>
      <c r="B179" s="13"/>
      <c r="E179" s="13"/>
      <c r="F179" s="13"/>
    </row>
    <row r="180" spans="1:6" ht="12.75">
      <c r="A180" s="13"/>
      <c r="B180" s="13"/>
      <c r="E180" s="13"/>
      <c r="F180" s="13"/>
    </row>
    <row r="181" spans="1:6" ht="12.75">
      <c r="A181" s="13"/>
      <c r="B181" s="13"/>
      <c r="E181" s="13"/>
      <c r="F181" s="13"/>
    </row>
    <row r="182" spans="1:6" ht="12.75">
      <c r="A182" s="13"/>
      <c r="B182" s="13"/>
      <c r="E182" s="13"/>
      <c r="F182" s="13"/>
    </row>
    <row r="183" spans="1:6" ht="12.75">
      <c r="A183" s="13"/>
      <c r="B183" s="13"/>
      <c r="E183" s="13"/>
      <c r="F183" s="13"/>
    </row>
    <row r="184" spans="1:6" ht="12.75">
      <c r="A184" s="13"/>
      <c r="B184" s="13"/>
      <c r="E184" s="13"/>
      <c r="F184" s="13"/>
    </row>
    <row r="185" spans="1:6" ht="12.75">
      <c r="A185" s="13"/>
      <c r="B185" s="13"/>
      <c r="E185" s="13"/>
      <c r="F185" s="13"/>
    </row>
    <row r="186" spans="1:6" ht="12.75">
      <c r="A186" s="13"/>
      <c r="B186" s="13"/>
      <c r="E186" s="13"/>
      <c r="F186" s="13"/>
    </row>
    <row r="187" spans="1:6" ht="12.75">
      <c r="A187" s="13"/>
      <c r="B187" s="13"/>
      <c r="E187" s="13"/>
      <c r="F187" s="13"/>
    </row>
    <row r="188" spans="1:6" ht="12.75">
      <c r="A188" s="13"/>
      <c r="B188" s="13"/>
      <c r="E188" s="13"/>
      <c r="F188" s="13"/>
    </row>
    <row r="189" spans="1:6" ht="12.75">
      <c r="A189" s="13"/>
      <c r="B189" s="13"/>
      <c r="E189" s="13"/>
      <c r="F189" s="13"/>
    </row>
    <row r="190" spans="1:6" ht="12.75">
      <c r="A190" s="13"/>
      <c r="B190" s="13"/>
      <c r="E190" s="13"/>
      <c r="F190" s="13"/>
    </row>
    <row r="191" spans="1:6" ht="12.75">
      <c r="A191" s="13"/>
      <c r="B191" s="13"/>
      <c r="E191" s="13"/>
      <c r="F191" s="13"/>
    </row>
    <row r="192" spans="1:6" ht="12.75">
      <c r="A192" s="13"/>
      <c r="B192" s="13"/>
      <c r="E192" s="13"/>
      <c r="F192" s="13"/>
    </row>
    <row r="193" spans="1:6" ht="12.75">
      <c r="A193" s="13"/>
      <c r="B193" s="13"/>
      <c r="E193" s="13"/>
      <c r="F193" s="13"/>
    </row>
    <row r="194" spans="1:6" ht="12.75">
      <c r="A194" s="13"/>
      <c r="B194" s="13"/>
      <c r="E194" s="13"/>
      <c r="F194" s="13"/>
    </row>
    <row r="195" spans="1:6" ht="12.75">
      <c r="A195" s="13"/>
      <c r="B195" s="13"/>
      <c r="E195" s="13"/>
      <c r="F195" s="13"/>
    </row>
    <row r="196" spans="1:6" ht="12.75">
      <c r="A196" s="13"/>
      <c r="B196" s="13"/>
      <c r="E196" s="13"/>
      <c r="F196" s="13"/>
    </row>
    <row r="197" spans="1:6" ht="12.75">
      <c r="A197" s="13"/>
      <c r="B197" s="13"/>
      <c r="E197" s="13"/>
      <c r="F197" s="13"/>
    </row>
    <row r="198" spans="1:6" ht="12.75">
      <c r="A198" s="13"/>
      <c r="B198" s="13"/>
      <c r="E198" s="13"/>
      <c r="F198" s="13"/>
    </row>
    <row r="199" spans="1:6" ht="12.75">
      <c r="A199" s="13"/>
      <c r="B199" s="13"/>
      <c r="E199" s="13"/>
      <c r="F199" s="13"/>
    </row>
    <row r="200" spans="1:6" ht="12.75">
      <c r="A200" s="13"/>
      <c r="B200" s="13"/>
      <c r="E200" s="13"/>
      <c r="F200" s="13"/>
    </row>
    <row r="201" spans="1:6" ht="12.75">
      <c r="A201" s="13"/>
      <c r="B201" s="13"/>
      <c r="E201" s="13"/>
      <c r="F201" s="13"/>
    </row>
    <row r="202" spans="1:6" ht="12.75">
      <c r="A202" s="13"/>
      <c r="B202" s="13"/>
      <c r="E202" s="13"/>
      <c r="F202" s="13"/>
    </row>
    <row r="203" spans="1:6" ht="12.75">
      <c r="A203" s="13"/>
      <c r="B203" s="13"/>
      <c r="E203" s="13"/>
      <c r="F203" s="13"/>
    </row>
    <row r="204" spans="1:6" ht="12.75">
      <c r="A204" s="13"/>
      <c r="B204" s="13"/>
      <c r="E204" s="13"/>
      <c r="F204" s="13"/>
    </row>
    <row r="205" spans="1:6" ht="12.75">
      <c r="A205" s="13"/>
      <c r="B205" s="13"/>
      <c r="E205" s="13"/>
      <c r="F205" s="13"/>
    </row>
    <row r="206" spans="1:6" ht="12.75">
      <c r="A206" s="13"/>
      <c r="B206" s="13"/>
      <c r="E206" s="13"/>
      <c r="F206" s="13"/>
    </row>
    <row r="207" spans="1:6" ht="12.75">
      <c r="A207" s="13"/>
      <c r="B207" s="13"/>
      <c r="E207" s="13"/>
      <c r="F207" s="13"/>
    </row>
    <row r="208" spans="1:6" ht="12.75">
      <c r="A208" s="13"/>
      <c r="B208" s="13"/>
      <c r="E208" s="13"/>
      <c r="F208" s="13"/>
    </row>
    <row r="209" spans="1:6" ht="12.75">
      <c r="A209" s="13"/>
      <c r="B209" s="13"/>
      <c r="E209" s="13"/>
      <c r="F209" s="13"/>
    </row>
    <row r="210" spans="1:6" ht="12.75">
      <c r="A210" s="13"/>
      <c r="B210" s="13"/>
      <c r="E210" s="13"/>
      <c r="F210" s="13"/>
    </row>
    <row r="211" spans="1:6" ht="12.75">
      <c r="A211" s="13"/>
      <c r="B211" s="13"/>
      <c r="E211" s="13"/>
      <c r="F211" s="13"/>
    </row>
    <row r="212" spans="1:6" ht="12.75">
      <c r="A212" s="13"/>
      <c r="B212" s="13"/>
      <c r="E212" s="13"/>
      <c r="F212" s="13"/>
    </row>
    <row r="213" spans="1:6" ht="12.75">
      <c r="A213" s="13"/>
      <c r="B213" s="13"/>
      <c r="E213" s="13"/>
      <c r="F213" s="13"/>
    </row>
    <row r="214" spans="1:6" ht="12.75">
      <c r="A214" s="13"/>
      <c r="B214" s="13"/>
      <c r="E214" s="13"/>
      <c r="F214" s="13"/>
    </row>
    <row r="215" spans="1:6" ht="12.75">
      <c r="A215" s="13"/>
      <c r="B215" s="13"/>
      <c r="E215" s="13"/>
      <c r="F215" s="13"/>
    </row>
    <row r="216" spans="1:6" ht="12.75">
      <c r="A216" s="13"/>
      <c r="B216" s="13"/>
      <c r="E216" s="13"/>
      <c r="F216" s="13"/>
    </row>
    <row r="217" spans="1:6" ht="12.75">
      <c r="A217" s="13"/>
      <c r="B217" s="13"/>
      <c r="E217" s="13"/>
      <c r="F217" s="13"/>
    </row>
    <row r="218" spans="1:6" ht="12.75">
      <c r="A218" s="13"/>
      <c r="B218" s="13"/>
      <c r="E218" s="13"/>
      <c r="F218" s="13"/>
    </row>
    <row r="219" spans="1:6" ht="12.75">
      <c r="A219" s="13"/>
      <c r="B219" s="13"/>
      <c r="E219" s="13"/>
      <c r="F219" s="13"/>
    </row>
    <row r="220" spans="1:6" ht="12.75">
      <c r="A220" s="13"/>
      <c r="B220" s="13"/>
      <c r="E220" s="13"/>
      <c r="F220" s="13"/>
    </row>
    <row r="221" spans="1:6" ht="12.75">
      <c r="A221" s="13"/>
      <c r="B221" s="13"/>
      <c r="E221" s="13"/>
      <c r="F221" s="13"/>
    </row>
    <row r="222" spans="1:6" ht="12.75">
      <c r="A222" s="13"/>
      <c r="B222" s="13"/>
      <c r="E222" s="13"/>
      <c r="F222" s="13"/>
    </row>
    <row r="223" spans="1:6" ht="12.75">
      <c r="A223" s="13"/>
      <c r="B223" s="13"/>
      <c r="E223" s="13"/>
      <c r="F223" s="13"/>
    </row>
    <row r="224" spans="1:6" ht="12.75">
      <c r="A224" s="13"/>
      <c r="B224" s="13"/>
      <c r="E224" s="13"/>
      <c r="F224" s="13"/>
    </row>
    <row r="225" spans="1:6" ht="12.75">
      <c r="A225" s="13"/>
      <c r="B225" s="13"/>
      <c r="E225" s="13"/>
      <c r="F225" s="13"/>
    </row>
    <row r="226" spans="1:6" ht="12.75">
      <c r="A226" s="13"/>
      <c r="B226" s="13"/>
      <c r="E226" s="13"/>
      <c r="F226" s="13"/>
    </row>
    <row r="227" spans="1:6" ht="12.75">
      <c r="A227" s="13"/>
      <c r="B227" s="13"/>
      <c r="E227" s="13"/>
      <c r="F227" s="13"/>
    </row>
    <row r="228" spans="1:6" ht="12.75">
      <c r="A228" s="13"/>
      <c r="B228" s="13"/>
      <c r="E228" s="13"/>
      <c r="F228" s="13"/>
    </row>
    <row r="229" spans="1:6" ht="12.75">
      <c r="A229" s="13"/>
      <c r="B229" s="13"/>
      <c r="E229" s="13"/>
      <c r="F229" s="13"/>
    </row>
    <row r="230" spans="1:6" ht="12.75">
      <c r="A230" s="13"/>
      <c r="B230" s="13"/>
      <c r="E230" s="13"/>
      <c r="F230" s="13"/>
    </row>
    <row r="231" spans="1:6" ht="12.75">
      <c r="A231" s="13"/>
      <c r="B231" s="13"/>
      <c r="E231" s="13"/>
      <c r="F231" s="13"/>
    </row>
    <row r="232" spans="1:6" ht="12.75">
      <c r="A232" s="13"/>
      <c r="B232" s="13"/>
      <c r="E232" s="13"/>
      <c r="F232" s="13"/>
    </row>
    <row r="233" spans="1:6" ht="12.75">
      <c r="A233" s="13"/>
      <c r="B233" s="13"/>
      <c r="E233" s="13"/>
      <c r="F233" s="13"/>
    </row>
    <row r="234" spans="1:6" ht="12.75">
      <c r="A234" s="13"/>
      <c r="B234" s="13"/>
      <c r="E234" s="13"/>
      <c r="F234" s="13"/>
    </row>
    <row r="235" spans="1:6" ht="12.75">
      <c r="A235" s="13"/>
      <c r="B235" s="13"/>
      <c r="E235" s="13"/>
      <c r="F235" s="13"/>
    </row>
    <row r="236" spans="1:6" ht="12.75">
      <c r="A236" s="13"/>
      <c r="B236" s="13"/>
      <c r="E236" s="13"/>
      <c r="F236" s="13"/>
    </row>
    <row r="237" spans="1:6" ht="12.75">
      <c r="A237" s="13"/>
      <c r="B237" s="13"/>
      <c r="E237" s="13"/>
      <c r="F237" s="13"/>
    </row>
    <row r="238" spans="1:6" ht="12.75">
      <c r="A238" s="13"/>
      <c r="B238" s="13"/>
      <c r="E238" s="13"/>
      <c r="F238" s="13"/>
    </row>
    <row r="239" spans="1:6" ht="12.75">
      <c r="A239" s="13"/>
      <c r="B239" s="13"/>
      <c r="E239" s="13"/>
      <c r="F239" s="13"/>
    </row>
    <row r="240" spans="1:6" ht="12.75">
      <c r="A240" s="13"/>
      <c r="B240" s="13"/>
      <c r="E240" s="13"/>
      <c r="F240" s="13"/>
    </row>
    <row r="241" spans="1:6" ht="12.75">
      <c r="A241" s="13"/>
      <c r="B241" s="13"/>
      <c r="E241" s="13"/>
      <c r="F241" s="13"/>
    </row>
    <row r="242" spans="1:6" ht="12.75">
      <c r="A242" s="13"/>
      <c r="B242" s="13"/>
      <c r="E242" s="13"/>
      <c r="F242" s="13"/>
    </row>
    <row r="243" spans="1:6" ht="12.75">
      <c r="A243" s="13"/>
      <c r="B243" s="13"/>
      <c r="E243" s="13"/>
      <c r="F243" s="13"/>
    </row>
    <row r="244" spans="1:6" ht="12.75">
      <c r="A244" s="13"/>
      <c r="B244" s="13"/>
      <c r="E244" s="13"/>
      <c r="F244" s="13"/>
    </row>
    <row r="245" spans="1:6" ht="12.75">
      <c r="A245" s="13"/>
      <c r="B245" s="13"/>
      <c r="E245" s="13"/>
      <c r="F245" s="13"/>
    </row>
    <row r="246" spans="1:6" ht="12.75">
      <c r="A246" s="13"/>
      <c r="B246" s="13"/>
      <c r="E246" s="13"/>
      <c r="F246" s="13"/>
    </row>
    <row r="247" spans="1:6" ht="12.75">
      <c r="A247" s="13"/>
      <c r="B247" s="13"/>
      <c r="E247" s="13"/>
      <c r="F247" s="13"/>
    </row>
    <row r="248" spans="1:6" ht="12.75">
      <c r="A248" s="13"/>
      <c r="B248" s="13"/>
      <c r="E248" s="13"/>
      <c r="F248" s="13"/>
    </row>
    <row r="249" spans="1:6" ht="12.75">
      <c r="A249" s="13"/>
      <c r="B249" s="13"/>
      <c r="E249" s="13"/>
      <c r="F249" s="13"/>
    </row>
    <row r="250" spans="1:6" ht="12.75">
      <c r="A250" s="13"/>
      <c r="B250" s="13"/>
      <c r="E250" s="13"/>
      <c r="F250" s="13"/>
    </row>
    <row r="251" spans="1:6" ht="12.75">
      <c r="A251" s="13"/>
      <c r="B251" s="13"/>
      <c r="E251" s="13"/>
      <c r="F251" s="13"/>
    </row>
    <row r="252" spans="1:6" ht="12.75">
      <c r="A252" s="13"/>
      <c r="B252" s="13"/>
      <c r="E252" s="13"/>
      <c r="F252" s="13"/>
    </row>
    <row r="253" spans="1:6" ht="12.75">
      <c r="A253" s="13"/>
      <c r="B253" s="13"/>
      <c r="E253" s="13"/>
      <c r="F253" s="13"/>
    </row>
    <row r="254" spans="1:6" ht="12.75">
      <c r="A254" s="13"/>
      <c r="B254" s="13"/>
      <c r="E254" s="13"/>
      <c r="F254" s="13"/>
    </row>
    <row r="255" spans="1:6" ht="12.75">
      <c r="A255" s="13"/>
      <c r="B255" s="13"/>
      <c r="E255" s="13"/>
      <c r="F255" s="13"/>
    </row>
    <row r="256" spans="1:6" ht="12.75">
      <c r="A256" s="13"/>
      <c r="B256" s="13"/>
      <c r="E256" s="13"/>
      <c r="F256" s="13"/>
    </row>
    <row r="257" spans="1:6" ht="12.75">
      <c r="A257" s="13"/>
      <c r="B257" s="13"/>
      <c r="E257" s="13"/>
      <c r="F257" s="13"/>
    </row>
  </sheetData>
  <sheetProtection/>
  <mergeCells count="5">
    <mergeCell ref="A1:D1"/>
    <mergeCell ref="A34:G37"/>
    <mergeCell ref="B2:B19"/>
    <mergeCell ref="B20:B28"/>
    <mergeCell ref="B29:B32"/>
  </mergeCells>
  <printOptions/>
  <pageMargins left="0.3" right="0.3" top="0.5" bottom="0.3" header="0.3" footer="0.3"/>
  <pageSetup horizontalDpi="600" verticalDpi="6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G42"/>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B8" sqref="B8"/>
    </sheetView>
  </sheetViews>
  <sheetFormatPr defaultColWidth="9.140625" defaultRowHeight="12.75"/>
  <cols>
    <col min="1" max="1" width="21.7109375" style="0" customWidth="1"/>
    <col min="2" max="2" width="13.140625" style="0" customWidth="1"/>
    <col min="3" max="3" width="11.421875" style="0" customWidth="1"/>
    <col min="4" max="4" width="8.8515625" style="0" customWidth="1"/>
    <col min="5" max="5" width="11.8515625" style="0" customWidth="1"/>
    <col min="6" max="6" width="11.421875" style="0" customWidth="1"/>
    <col min="7" max="7" width="10.57421875" style="0" customWidth="1"/>
    <col min="8" max="8" width="8.8515625" style="0" customWidth="1"/>
    <col min="9" max="10" width="8.7109375" style="0" customWidth="1"/>
    <col min="11" max="11" width="13.7109375" style="0" customWidth="1"/>
    <col min="12" max="12" width="10.140625" style="0" customWidth="1"/>
    <col min="13" max="13" width="8.421875" style="0" customWidth="1"/>
    <col min="14" max="14" width="11.140625" style="0" customWidth="1"/>
    <col min="15" max="15" width="10.140625" style="0" customWidth="1"/>
    <col min="16" max="16" width="8.57421875" style="0" customWidth="1"/>
    <col min="17" max="17" width="10.28125" style="0" customWidth="1"/>
    <col min="18" max="18" width="8.28125" style="0" customWidth="1"/>
    <col min="19" max="19" width="10.8515625" style="0" customWidth="1"/>
    <col min="20" max="21" width="8.57421875" style="0" customWidth="1"/>
    <col min="22" max="22" width="11.140625" style="0" customWidth="1"/>
    <col min="23" max="23" width="7.7109375" style="0" customWidth="1"/>
    <col min="24" max="24" width="12.140625" style="0" customWidth="1"/>
    <col min="25" max="25" width="12.7109375" style="0" customWidth="1"/>
    <col min="26" max="27" width="11.8515625" style="0" customWidth="1"/>
    <col min="28" max="28" width="10.57421875" style="0" customWidth="1"/>
    <col min="29" max="29" width="15.421875" style="0" customWidth="1"/>
    <col min="30" max="30" width="10.140625" style="0" customWidth="1"/>
    <col min="31" max="31" width="19.00390625" style="0" customWidth="1"/>
    <col min="32" max="32" width="21.57421875" style="0" customWidth="1"/>
    <col min="33" max="33" width="15.8515625" style="12" customWidth="1"/>
  </cols>
  <sheetData>
    <row r="1" spans="1:13" ht="20.25">
      <c r="A1" s="7" t="s">
        <v>73</v>
      </c>
      <c r="C1" s="2"/>
      <c r="D1" s="2"/>
      <c r="E1" s="2"/>
      <c r="H1" s="42"/>
      <c r="I1" s="42"/>
      <c r="J1" s="42"/>
      <c r="K1" s="42"/>
      <c r="L1" s="42"/>
      <c r="M1" s="42"/>
    </row>
    <row r="2" spans="2:32" ht="12.75">
      <c r="B2" s="240" t="s">
        <v>26</v>
      </c>
      <c r="C2" s="241"/>
      <c r="D2" s="241"/>
      <c r="E2" s="241"/>
      <c r="F2" s="241"/>
      <c r="G2" s="241"/>
      <c r="H2" s="241"/>
      <c r="I2" s="241"/>
      <c r="J2" s="241"/>
      <c r="K2" s="241"/>
      <c r="L2" s="241"/>
      <c r="M2" s="241"/>
      <c r="N2" s="241"/>
      <c r="O2" s="241"/>
      <c r="P2" s="241"/>
      <c r="Q2" s="241"/>
      <c r="R2" s="241"/>
      <c r="S2" s="242"/>
      <c r="T2" s="243" t="s">
        <v>30</v>
      </c>
      <c r="U2" s="243"/>
      <c r="V2" s="243"/>
      <c r="W2" s="243"/>
      <c r="X2" s="243"/>
      <c r="Y2" s="243"/>
      <c r="Z2" s="243"/>
      <c r="AA2" s="243"/>
      <c r="AB2" s="243"/>
      <c r="AC2" s="235" t="s">
        <v>52</v>
      </c>
      <c r="AD2" s="235"/>
      <c r="AE2" s="235"/>
      <c r="AF2" s="235"/>
    </row>
    <row r="3" spans="2:33" s="2" customFormat="1" ht="12.75">
      <c r="B3" s="29">
        <v>1</v>
      </c>
      <c r="C3" s="29">
        <v>2</v>
      </c>
      <c r="D3" s="29">
        <v>3</v>
      </c>
      <c r="E3" s="29">
        <v>4</v>
      </c>
      <c r="F3" s="29">
        <v>5</v>
      </c>
      <c r="G3" s="29">
        <v>6</v>
      </c>
      <c r="H3" s="29">
        <v>7</v>
      </c>
      <c r="I3" s="29">
        <v>8</v>
      </c>
      <c r="J3" s="29">
        <v>9</v>
      </c>
      <c r="K3" s="29">
        <v>10</v>
      </c>
      <c r="L3" s="29">
        <v>11</v>
      </c>
      <c r="M3" s="29">
        <v>12</v>
      </c>
      <c r="N3" s="29">
        <v>13</v>
      </c>
      <c r="O3" s="29">
        <v>14</v>
      </c>
      <c r="P3" s="29">
        <v>15</v>
      </c>
      <c r="Q3" s="29">
        <v>16</v>
      </c>
      <c r="R3" s="29">
        <v>17</v>
      </c>
      <c r="S3" s="29">
        <v>18</v>
      </c>
      <c r="T3" s="29">
        <v>19</v>
      </c>
      <c r="U3" s="29">
        <v>20</v>
      </c>
      <c r="V3" s="29">
        <v>21</v>
      </c>
      <c r="W3" s="29">
        <v>22</v>
      </c>
      <c r="X3" s="29">
        <v>23</v>
      </c>
      <c r="Y3" s="29">
        <v>24</v>
      </c>
      <c r="Z3" s="29">
        <v>25</v>
      </c>
      <c r="AA3" s="29">
        <v>26</v>
      </c>
      <c r="AB3" s="29">
        <v>27</v>
      </c>
      <c r="AC3" s="29">
        <v>28</v>
      </c>
      <c r="AD3" s="29">
        <v>29</v>
      </c>
      <c r="AE3" s="29">
        <v>30</v>
      </c>
      <c r="AF3" s="29">
        <v>31</v>
      </c>
      <c r="AG3" s="13"/>
    </row>
    <row r="4" spans="1:32" s="10" customFormat="1" ht="78.75" customHeight="1" hidden="1">
      <c r="A4" s="10" t="s">
        <v>55</v>
      </c>
      <c r="B4" s="43">
        <v>2.8</v>
      </c>
      <c r="C4" s="44">
        <v>2.8</v>
      </c>
      <c r="D4" s="43">
        <v>0.8</v>
      </c>
      <c r="E4" s="44">
        <v>0.8</v>
      </c>
      <c r="F4" s="43">
        <v>1.13</v>
      </c>
      <c r="G4" s="69">
        <v>1.13</v>
      </c>
      <c r="H4" s="45">
        <v>1.8</v>
      </c>
      <c r="I4" s="45">
        <v>2.5</v>
      </c>
      <c r="J4" s="45">
        <v>1.3</v>
      </c>
      <c r="K4" s="46">
        <v>900</v>
      </c>
      <c r="L4" s="47"/>
      <c r="M4" s="48"/>
      <c r="N4" s="66"/>
      <c r="O4" s="45">
        <v>0.26</v>
      </c>
      <c r="P4" s="63">
        <v>4.11</v>
      </c>
      <c r="Q4" s="49">
        <v>0.5</v>
      </c>
      <c r="R4" s="50">
        <v>1.1</v>
      </c>
      <c r="S4" s="51"/>
      <c r="T4" s="50">
        <v>5</v>
      </c>
      <c r="U4" s="62"/>
      <c r="V4" s="50">
        <v>3.06</v>
      </c>
      <c r="W4" s="52" t="s">
        <v>40</v>
      </c>
      <c r="X4" s="53"/>
      <c r="Y4" s="53"/>
      <c r="Z4" s="61"/>
      <c r="AA4" s="54"/>
      <c r="AB4" s="47"/>
      <c r="AC4" s="11"/>
      <c r="AD4" s="11"/>
      <c r="AE4" s="11"/>
      <c r="AF4" s="11"/>
    </row>
    <row r="5" spans="1:33" s="8" customFormat="1" ht="26.25" thickBot="1">
      <c r="A5" s="9" t="s">
        <v>51</v>
      </c>
      <c r="B5" s="16">
        <v>74</v>
      </c>
      <c r="C5" s="16">
        <v>21.1</v>
      </c>
      <c r="D5" s="16">
        <v>65.1</v>
      </c>
      <c r="E5" s="16">
        <v>12.14</v>
      </c>
      <c r="F5" s="16">
        <v>27.6</v>
      </c>
      <c r="G5" s="16">
        <v>1.4</v>
      </c>
      <c r="H5" s="16">
        <v>4.1</v>
      </c>
      <c r="I5" s="16">
        <v>9.6</v>
      </c>
      <c r="J5" s="16">
        <v>4.9</v>
      </c>
      <c r="K5" s="204">
        <v>900</v>
      </c>
      <c r="L5" s="18">
        <v>900</v>
      </c>
      <c r="M5" s="19">
        <v>24</v>
      </c>
      <c r="N5" s="67">
        <v>1.2</v>
      </c>
      <c r="O5" s="16">
        <v>2.24</v>
      </c>
      <c r="P5" s="59">
        <v>150</v>
      </c>
      <c r="Q5" s="20">
        <v>7</v>
      </c>
      <c r="R5" s="21">
        <v>900</v>
      </c>
      <c r="S5" s="22">
        <v>3.1</v>
      </c>
      <c r="T5" s="22">
        <v>13.5</v>
      </c>
      <c r="U5" s="22">
        <v>6.22</v>
      </c>
      <c r="V5" s="22">
        <v>186</v>
      </c>
      <c r="W5" s="60">
        <v>39.95</v>
      </c>
      <c r="X5" s="59">
        <v>91.25</v>
      </c>
      <c r="Y5" s="59">
        <v>12.08</v>
      </c>
      <c r="Z5" s="59">
        <v>361.5</v>
      </c>
      <c r="AA5" s="19">
        <v>300</v>
      </c>
      <c r="AB5" s="19">
        <v>50</v>
      </c>
      <c r="AC5" s="59">
        <v>75</v>
      </c>
      <c r="AD5" s="18">
        <v>18</v>
      </c>
      <c r="AE5" s="18">
        <v>40</v>
      </c>
      <c r="AF5" s="18">
        <v>32</v>
      </c>
      <c r="AG5" s="14"/>
    </row>
    <row r="6" spans="1:33" s="2" customFormat="1" ht="90" thickBot="1">
      <c r="A6" s="15"/>
      <c r="B6" s="23" t="s">
        <v>27</v>
      </c>
      <c r="C6" s="24" t="s">
        <v>28</v>
      </c>
      <c r="D6" s="24" t="s">
        <v>31</v>
      </c>
      <c r="E6" s="24" t="s">
        <v>36</v>
      </c>
      <c r="F6" s="25" t="s">
        <v>41</v>
      </c>
      <c r="G6" s="25" t="s">
        <v>32</v>
      </c>
      <c r="H6" s="24" t="s">
        <v>20</v>
      </c>
      <c r="I6" s="24" t="s">
        <v>42</v>
      </c>
      <c r="J6" s="24" t="s">
        <v>24</v>
      </c>
      <c r="K6" s="24" t="s">
        <v>37</v>
      </c>
      <c r="L6" s="24" t="s">
        <v>38</v>
      </c>
      <c r="M6" s="24" t="s">
        <v>21</v>
      </c>
      <c r="N6" s="68" t="s">
        <v>22</v>
      </c>
      <c r="O6" s="25" t="s">
        <v>44</v>
      </c>
      <c r="P6" s="25" t="s">
        <v>43</v>
      </c>
      <c r="Q6" s="25" t="s">
        <v>23</v>
      </c>
      <c r="R6" s="24" t="s">
        <v>33</v>
      </c>
      <c r="S6" s="24" t="s">
        <v>34</v>
      </c>
      <c r="T6" s="24" t="s">
        <v>35</v>
      </c>
      <c r="U6" s="24" t="s">
        <v>60</v>
      </c>
      <c r="V6" s="24" t="s">
        <v>45</v>
      </c>
      <c r="W6" s="25" t="s">
        <v>19</v>
      </c>
      <c r="X6" s="24" t="s">
        <v>29</v>
      </c>
      <c r="Y6" s="24" t="s">
        <v>92</v>
      </c>
      <c r="Z6" s="26" t="s">
        <v>109</v>
      </c>
      <c r="AA6" s="24" t="s">
        <v>46</v>
      </c>
      <c r="AB6" s="24" t="s">
        <v>25</v>
      </c>
      <c r="AC6" s="25" t="s">
        <v>48</v>
      </c>
      <c r="AD6" s="25" t="s">
        <v>39</v>
      </c>
      <c r="AE6" s="24" t="s">
        <v>49</v>
      </c>
      <c r="AF6" s="24" t="s">
        <v>50</v>
      </c>
      <c r="AG6" s="27" t="s">
        <v>0</v>
      </c>
    </row>
    <row r="7" spans="1:33" ht="13.5" thickBot="1">
      <c r="A7" s="1" t="s">
        <v>4</v>
      </c>
      <c r="B7" s="102">
        <f>'Handy-dandy Audit Form'!E2</f>
        <v>0</v>
      </c>
      <c r="C7" s="102">
        <f>'Handy-dandy Audit Form'!E3</f>
        <v>0</v>
      </c>
      <c r="D7" s="102">
        <f>'Handy-dandy Audit Form'!E4</f>
        <v>0</v>
      </c>
      <c r="E7" s="102">
        <f>'Handy-dandy Audit Form'!E5</f>
        <v>0</v>
      </c>
      <c r="F7" s="102">
        <f>'Handy-dandy Audit Form'!E6</f>
        <v>0</v>
      </c>
      <c r="G7" s="102">
        <f>'Handy-dandy Audit Form'!E7</f>
        <v>0</v>
      </c>
      <c r="H7" s="102">
        <f>'Handy-dandy Audit Form'!E8</f>
        <v>0</v>
      </c>
      <c r="I7" s="102">
        <f>'Handy-dandy Audit Form'!E9</f>
        <v>0</v>
      </c>
      <c r="J7" s="102">
        <f>'Handy-dandy Audit Form'!E10</f>
        <v>0</v>
      </c>
      <c r="K7" s="102">
        <f>'Handy-dandy Audit Form'!E11</f>
        <v>0</v>
      </c>
      <c r="L7" s="102">
        <f>'Handy-dandy Audit Form'!E12</f>
        <v>0</v>
      </c>
      <c r="M7" s="102">
        <f>'Handy-dandy Audit Form'!E13</f>
        <v>0</v>
      </c>
      <c r="N7" s="102">
        <f>'Handy-dandy Audit Form'!E14</f>
        <v>0</v>
      </c>
      <c r="O7" s="102">
        <f>'Handy-dandy Audit Form'!E15</f>
        <v>0</v>
      </c>
      <c r="P7" s="102">
        <f>'Handy-dandy Audit Form'!E16</f>
        <v>0</v>
      </c>
      <c r="Q7" s="102">
        <f>'Handy-dandy Audit Form'!E17</f>
        <v>0</v>
      </c>
      <c r="R7" s="102">
        <f>'Handy-dandy Audit Form'!E18</f>
        <v>0</v>
      </c>
      <c r="S7" s="102">
        <f>'Handy-dandy Audit Form'!E19</f>
        <v>0</v>
      </c>
      <c r="T7" s="102">
        <f>'Handy-dandy Audit Form'!E20</f>
        <v>0</v>
      </c>
      <c r="U7" s="102">
        <f>'Handy-dandy Audit Form'!E21</f>
        <v>0</v>
      </c>
      <c r="V7" s="102">
        <f>'Handy-dandy Audit Form'!E22</f>
        <v>0</v>
      </c>
      <c r="W7" s="102">
        <f>'Handy-dandy Audit Form'!E23</f>
        <v>0</v>
      </c>
      <c r="X7" s="102">
        <f>'Handy-dandy Audit Form'!E24</f>
        <v>0</v>
      </c>
      <c r="Y7" s="102">
        <f>'Handy-dandy Audit Form'!E25</f>
        <v>0</v>
      </c>
      <c r="Z7" s="102">
        <f>'Handy-dandy Audit Form'!E25</f>
        <v>0</v>
      </c>
      <c r="AA7" s="102">
        <f>'Handy-dandy Audit Form'!E27</f>
        <v>0</v>
      </c>
      <c r="AB7" s="102">
        <f>'Handy-dandy Audit Form'!E28</f>
        <v>0</v>
      </c>
      <c r="AC7" s="102">
        <f>'Handy-dandy Audit Form'!E29</f>
        <v>0</v>
      </c>
      <c r="AD7" s="102">
        <f>'Handy-dandy Audit Form'!E30</f>
        <v>0</v>
      </c>
      <c r="AE7" s="102">
        <f>'Handy-dandy Audit Form'!E31</f>
        <v>0</v>
      </c>
      <c r="AF7" s="102">
        <f>'Handy-dandy Audit Form'!E32</f>
        <v>0</v>
      </c>
      <c r="AG7" s="5">
        <f aca="true" t="shared" si="0" ref="AG7:AG17">SUM(B7:AF7)</f>
        <v>0</v>
      </c>
    </row>
    <row r="8" spans="1:33" ht="13.5" thickBot="1">
      <c r="A8" s="6" t="s">
        <v>5</v>
      </c>
      <c r="B8" s="103"/>
      <c r="C8" s="103"/>
      <c r="D8" s="103"/>
      <c r="E8" s="103"/>
      <c r="F8" s="103"/>
      <c r="G8" s="103"/>
      <c r="H8" s="103"/>
      <c r="I8" s="103"/>
      <c r="J8" s="103"/>
      <c r="K8" s="103"/>
      <c r="L8" s="103"/>
      <c r="M8" s="103"/>
      <c r="N8" s="104"/>
      <c r="O8" s="103"/>
      <c r="P8" s="103"/>
      <c r="Q8" s="103"/>
      <c r="R8" s="103"/>
      <c r="S8" s="103"/>
      <c r="T8" s="103"/>
      <c r="U8" s="103"/>
      <c r="V8" s="103"/>
      <c r="W8" s="103"/>
      <c r="X8" s="103"/>
      <c r="Y8" s="103"/>
      <c r="Z8" s="103"/>
      <c r="AA8" s="103"/>
      <c r="AB8" s="103"/>
      <c r="AC8" s="103"/>
      <c r="AD8" s="103"/>
      <c r="AE8" s="103"/>
      <c r="AF8" s="105"/>
      <c r="AG8" s="5">
        <f t="shared" si="0"/>
        <v>0</v>
      </c>
    </row>
    <row r="9" spans="1:33" ht="13.5" thickBot="1">
      <c r="A9" s="4" t="s">
        <v>6</v>
      </c>
      <c r="B9" s="106"/>
      <c r="C9" s="106"/>
      <c r="D9" s="106"/>
      <c r="E9" s="106"/>
      <c r="F9" s="106"/>
      <c r="G9" s="106"/>
      <c r="H9" s="106"/>
      <c r="I9" s="106"/>
      <c r="J9" s="106"/>
      <c r="K9" s="106"/>
      <c r="L9" s="106"/>
      <c r="M9" s="106"/>
      <c r="N9" s="107"/>
      <c r="O9" s="106"/>
      <c r="P9" s="106"/>
      <c r="Q9" s="106"/>
      <c r="R9" s="106"/>
      <c r="S9" s="106"/>
      <c r="T9" s="106"/>
      <c r="U9" s="106"/>
      <c r="V9" s="106"/>
      <c r="W9" s="106"/>
      <c r="X9" s="106"/>
      <c r="Y9" s="106"/>
      <c r="Z9" s="106"/>
      <c r="AA9" s="106"/>
      <c r="AB9" s="106"/>
      <c r="AC9" s="106"/>
      <c r="AD9" s="106"/>
      <c r="AE9" s="106"/>
      <c r="AF9" s="108"/>
      <c r="AG9" s="5">
        <f t="shared" si="0"/>
        <v>0</v>
      </c>
    </row>
    <row r="10" spans="1:33" ht="13.5" thickBot="1">
      <c r="A10" s="1" t="s">
        <v>7</v>
      </c>
      <c r="B10" s="109"/>
      <c r="C10" s="109"/>
      <c r="D10" s="109"/>
      <c r="E10" s="109"/>
      <c r="F10" s="109"/>
      <c r="G10" s="109"/>
      <c r="H10" s="109"/>
      <c r="I10" s="109"/>
      <c r="J10" s="109"/>
      <c r="K10" s="109"/>
      <c r="L10" s="109"/>
      <c r="M10" s="109"/>
      <c r="N10" s="110"/>
      <c r="O10" s="109"/>
      <c r="P10" s="109"/>
      <c r="Q10" s="109"/>
      <c r="R10" s="109"/>
      <c r="S10" s="109"/>
      <c r="T10" s="109"/>
      <c r="U10" s="109"/>
      <c r="V10" s="109"/>
      <c r="W10" s="109"/>
      <c r="X10" s="109"/>
      <c r="Y10" s="109"/>
      <c r="Z10" s="109"/>
      <c r="AA10" s="109"/>
      <c r="AB10" s="109"/>
      <c r="AC10" s="109"/>
      <c r="AD10" s="109"/>
      <c r="AE10" s="109"/>
      <c r="AF10" s="111"/>
      <c r="AG10" s="5">
        <f t="shared" si="0"/>
        <v>0</v>
      </c>
    </row>
    <row r="11" spans="1:33" ht="13.5" thickBot="1">
      <c r="A11" s="1" t="s">
        <v>8</v>
      </c>
      <c r="B11" s="112"/>
      <c r="C11" s="112"/>
      <c r="D11" s="112"/>
      <c r="E11" s="112"/>
      <c r="F11" s="112"/>
      <c r="G11" s="112"/>
      <c r="H11" s="112"/>
      <c r="I11" s="112"/>
      <c r="J11" s="112"/>
      <c r="K11" s="112"/>
      <c r="L11" s="112"/>
      <c r="M11" s="112"/>
      <c r="N11" s="113"/>
      <c r="O11" s="112"/>
      <c r="P11" s="112"/>
      <c r="Q11" s="112"/>
      <c r="R11" s="112"/>
      <c r="S11" s="112"/>
      <c r="T11" s="112"/>
      <c r="U11" s="112"/>
      <c r="V11" s="112"/>
      <c r="W11" s="112"/>
      <c r="X11" s="112"/>
      <c r="Y11" s="112"/>
      <c r="Z11" s="112"/>
      <c r="AA11" s="112"/>
      <c r="AB11" s="112"/>
      <c r="AC11" s="112"/>
      <c r="AD11" s="112"/>
      <c r="AE11" s="112"/>
      <c r="AF11" s="114"/>
      <c r="AG11" s="5">
        <f t="shared" si="0"/>
        <v>0</v>
      </c>
    </row>
    <row r="12" spans="1:33" ht="13.5" thickBot="1">
      <c r="A12" s="1" t="s">
        <v>9</v>
      </c>
      <c r="B12" s="112"/>
      <c r="C12" s="112"/>
      <c r="D12" s="112"/>
      <c r="E12" s="112"/>
      <c r="F12" s="112"/>
      <c r="G12" s="112"/>
      <c r="H12" s="112"/>
      <c r="I12" s="112"/>
      <c r="J12" s="112"/>
      <c r="K12" s="112"/>
      <c r="L12" s="112"/>
      <c r="M12" s="112"/>
      <c r="N12" s="113"/>
      <c r="O12" s="112"/>
      <c r="P12" s="112"/>
      <c r="Q12" s="112"/>
      <c r="R12" s="112"/>
      <c r="S12" s="112"/>
      <c r="T12" s="112"/>
      <c r="U12" s="112"/>
      <c r="V12" s="112"/>
      <c r="W12" s="112"/>
      <c r="X12" s="112"/>
      <c r="Y12" s="112"/>
      <c r="Z12" s="112"/>
      <c r="AA12" s="112"/>
      <c r="AB12" s="112"/>
      <c r="AC12" s="112"/>
      <c r="AD12" s="112"/>
      <c r="AE12" s="112"/>
      <c r="AF12" s="114"/>
      <c r="AG12" s="5">
        <f t="shared" si="0"/>
        <v>0</v>
      </c>
    </row>
    <row r="13" spans="1:33" s="3" customFormat="1" ht="13.5" thickBot="1">
      <c r="A13" s="1" t="s">
        <v>10</v>
      </c>
      <c r="B13" s="112"/>
      <c r="C13" s="112"/>
      <c r="D13" s="112"/>
      <c r="E13" s="112"/>
      <c r="F13" s="112"/>
      <c r="G13" s="112"/>
      <c r="H13" s="112"/>
      <c r="I13" s="112"/>
      <c r="J13" s="112"/>
      <c r="K13" s="112"/>
      <c r="L13" s="112"/>
      <c r="M13" s="112"/>
      <c r="N13" s="113"/>
      <c r="O13" s="112"/>
      <c r="P13" s="112"/>
      <c r="Q13" s="112"/>
      <c r="R13" s="112"/>
      <c r="S13" s="112"/>
      <c r="T13" s="112"/>
      <c r="U13" s="112"/>
      <c r="V13" s="112"/>
      <c r="W13" s="112"/>
      <c r="X13" s="112"/>
      <c r="Y13" s="112"/>
      <c r="Z13" s="112"/>
      <c r="AA13" s="112"/>
      <c r="AB13" s="112"/>
      <c r="AC13" s="112"/>
      <c r="AD13" s="112"/>
      <c r="AE13" s="112"/>
      <c r="AF13" s="114"/>
      <c r="AG13" s="5">
        <f t="shared" si="0"/>
        <v>0</v>
      </c>
    </row>
    <row r="14" spans="1:33" ht="13.5" thickBot="1">
      <c r="A14" s="1" t="s">
        <v>11</v>
      </c>
      <c r="B14" s="112"/>
      <c r="C14" s="112"/>
      <c r="D14" s="112"/>
      <c r="E14" s="112"/>
      <c r="F14" s="112"/>
      <c r="G14" s="112"/>
      <c r="H14" s="112"/>
      <c r="I14" s="112"/>
      <c r="J14" s="112"/>
      <c r="K14" s="112"/>
      <c r="L14" s="112"/>
      <c r="M14" s="112"/>
      <c r="N14" s="113"/>
      <c r="O14" s="112"/>
      <c r="P14" s="112"/>
      <c r="Q14" s="112"/>
      <c r="R14" s="112"/>
      <c r="S14" s="112"/>
      <c r="T14" s="112"/>
      <c r="U14" s="112"/>
      <c r="V14" s="112"/>
      <c r="W14" s="112"/>
      <c r="X14" s="112"/>
      <c r="Y14" s="112"/>
      <c r="Z14" s="112"/>
      <c r="AA14" s="112"/>
      <c r="AB14" s="112"/>
      <c r="AC14" s="112"/>
      <c r="AD14" s="112"/>
      <c r="AE14" s="112"/>
      <c r="AF14" s="114"/>
      <c r="AG14" s="5">
        <f t="shared" si="0"/>
        <v>0</v>
      </c>
    </row>
    <row r="15" spans="1:33" ht="13.5" thickBot="1">
      <c r="A15" s="1" t="s">
        <v>12</v>
      </c>
      <c r="B15" s="112"/>
      <c r="C15" s="112"/>
      <c r="D15" s="112"/>
      <c r="E15" s="112"/>
      <c r="F15" s="112"/>
      <c r="G15" s="112"/>
      <c r="H15" s="112"/>
      <c r="I15" s="112"/>
      <c r="J15" s="112"/>
      <c r="K15" s="112"/>
      <c r="L15" s="112"/>
      <c r="M15" s="112"/>
      <c r="N15" s="113"/>
      <c r="O15" s="112"/>
      <c r="P15" s="112"/>
      <c r="Q15" s="112"/>
      <c r="R15" s="112"/>
      <c r="S15" s="112"/>
      <c r="T15" s="112"/>
      <c r="U15" s="112"/>
      <c r="V15" s="112"/>
      <c r="W15" s="112"/>
      <c r="X15" s="112"/>
      <c r="Y15" s="112"/>
      <c r="Z15" s="112"/>
      <c r="AA15" s="112"/>
      <c r="AB15" s="112"/>
      <c r="AC15" s="112"/>
      <c r="AD15" s="112"/>
      <c r="AE15" s="112"/>
      <c r="AF15" s="114"/>
      <c r="AG15" s="5">
        <f t="shared" si="0"/>
        <v>0</v>
      </c>
    </row>
    <row r="16" spans="1:33" ht="13.5" thickBot="1">
      <c r="A16" s="1" t="s">
        <v>13</v>
      </c>
      <c r="B16" s="112"/>
      <c r="C16" s="112"/>
      <c r="D16" s="112"/>
      <c r="E16" s="112"/>
      <c r="F16" s="112"/>
      <c r="G16" s="112"/>
      <c r="H16" s="112"/>
      <c r="I16" s="112"/>
      <c r="J16" s="112"/>
      <c r="K16" s="112"/>
      <c r="L16" s="112"/>
      <c r="M16" s="112"/>
      <c r="N16" s="113"/>
      <c r="O16" s="112"/>
      <c r="P16" s="112"/>
      <c r="Q16" s="112"/>
      <c r="R16" s="112"/>
      <c r="S16" s="112"/>
      <c r="T16" s="112"/>
      <c r="U16" s="112"/>
      <c r="V16" s="112"/>
      <c r="W16" s="112"/>
      <c r="X16" s="112"/>
      <c r="Y16" s="112"/>
      <c r="Z16" s="112"/>
      <c r="AA16" s="112"/>
      <c r="AB16" s="112"/>
      <c r="AC16" s="112"/>
      <c r="AD16" s="112"/>
      <c r="AE16" s="112"/>
      <c r="AF16" s="114"/>
      <c r="AG16" s="5">
        <f t="shared" si="0"/>
        <v>0</v>
      </c>
    </row>
    <row r="17" spans="1:33" ht="13.5" thickBot="1">
      <c r="A17" s="1" t="s">
        <v>14</v>
      </c>
      <c r="B17" s="112"/>
      <c r="C17" s="112"/>
      <c r="D17" s="112"/>
      <c r="E17" s="112"/>
      <c r="F17" s="112"/>
      <c r="G17" s="112"/>
      <c r="H17" s="112"/>
      <c r="I17" s="112"/>
      <c r="J17" s="112"/>
      <c r="K17" s="112"/>
      <c r="L17" s="112"/>
      <c r="M17" s="112"/>
      <c r="N17" s="113"/>
      <c r="O17" s="112"/>
      <c r="P17" s="112"/>
      <c r="Q17" s="112"/>
      <c r="R17" s="112"/>
      <c r="S17" s="112"/>
      <c r="T17" s="112"/>
      <c r="U17" s="112"/>
      <c r="V17" s="112"/>
      <c r="W17" s="112"/>
      <c r="X17" s="112"/>
      <c r="Y17" s="112"/>
      <c r="Z17" s="112"/>
      <c r="AA17" s="112"/>
      <c r="AB17" s="112"/>
      <c r="AC17" s="112"/>
      <c r="AD17" s="112"/>
      <c r="AE17" s="112"/>
      <c r="AF17" s="114"/>
      <c r="AG17" s="5">
        <f t="shared" si="0"/>
        <v>0</v>
      </c>
    </row>
    <row r="18" spans="1:33" ht="12.75">
      <c r="A18" s="1" t="s">
        <v>15</v>
      </c>
      <c r="B18" s="112"/>
      <c r="C18" s="112"/>
      <c r="D18" s="112"/>
      <c r="E18" s="112"/>
      <c r="F18" s="112"/>
      <c r="G18" s="112"/>
      <c r="H18" s="112"/>
      <c r="I18" s="112"/>
      <c r="J18" s="112"/>
      <c r="K18" s="112"/>
      <c r="L18" s="112"/>
      <c r="M18" s="112"/>
      <c r="N18" s="113"/>
      <c r="O18" s="112"/>
      <c r="P18" s="112"/>
      <c r="Q18" s="112"/>
      <c r="R18" s="112"/>
      <c r="S18" s="112"/>
      <c r="T18" s="112"/>
      <c r="U18" s="112"/>
      <c r="V18" s="112"/>
      <c r="W18" s="112"/>
      <c r="X18" s="112"/>
      <c r="Y18" s="112"/>
      <c r="Z18" s="112"/>
      <c r="AA18" s="112"/>
      <c r="AB18" s="112"/>
      <c r="AC18" s="112"/>
      <c r="AD18" s="112"/>
      <c r="AE18" s="112"/>
      <c r="AF18" s="114"/>
      <c r="AG18" s="5">
        <f>SUM(B18:AF18)</f>
        <v>0</v>
      </c>
    </row>
    <row r="19" spans="1:33" s="3" customFormat="1" ht="12.75">
      <c r="A19" s="115" t="s">
        <v>0</v>
      </c>
      <c r="B19" s="116">
        <f aca="true" t="shared" si="1" ref="B19:G19">SUM(B7:B18)</f>
        <v>0</v>
      </c>
      <c r="C19" s="116">
        <f t="shared" si="1"/>
        <v>0</v>
      </c>
      <c r="D19" s="116">
        <f t="shared" si="1"/>
        <v>0</v>
      </c>
      <c r="E19" s="116">
        <f t="shared" si="1"/>
        <v>0</v>
      </c>
      <c r="F19" s="116">
        <f t="shared" si="1"/>
        <v>0</v>
      </c>
      <c r="G19" s="116">
        <f t="shared" si="1"/>
        <v>0</v>
      </c>
      <c r="H19" s="116">
        <f aca="true" t="shared" si="2" ref="H19:W19">SUM(H7:H18)</f>
        <v>0</v>
      </c>
      <c r="I19" s="116">
        <f t="shared" si="2"/>
        <v>0</v>
      </c>
      <c r="J19" s="116">
        <f t="shared" si="2"/>
        <v>0</v>
      </c>
      <c r="K19" s="116">
        <f t="shared" si="2"/>
        <v>0</v>
      </c>
      <c r="L19" s="116">
        <f t="shared" si="2"/>
        <v>0</v>
      </c>
      <c r="M19" s="116">
        <f t="shared" si="2"/>
        <v>0</v>
      </c>
      <c r="N19" s="117">
        <f t="shared" si="2"/>
        <v>0</v>
      </c>
      <c r="O19" s="116">
        <f t="shared" si="2"/>
        <v>0</v>
      </c>
      <c r="P19" s="116">
        <f t="shared" si="2"/>
        <v>0</v>
      </c>
      <c r="Q19" s="116">
        <f t="shared" si="2"/>
        <v>0</v>
      </c>
      <c r="R19" s="116">
        <f t="shared" si="2"/>
        <v>0</v>
      </c>
      <c r="S19" s="116">
        <f t="shared" si="2"/>
        <v>0</v>
      </c>
      <c r="T19" s="116">
        <f t="shared" si="2"/>
        <v>0</v>
      </c>
      <c r="U19" s="116">
        <f>SUM(U7:U18)</f>
        <v>0</v>
      </c>
      <c r="V19" s="116">
        <f t="shared" si="2"/>
        <v>0</v>
      </c>
      <c r="W19" s="116">
        <f t="shared" si="2"/>
        <v>0</v>
      </c>
      <c r="X19" s="116">
        <f aca="true" t="shared" si="3" ref="X19:AF19">SUM(X7:X18)</f>
        <v>0</v>
      </c>
      <c r="Y19" s="116">
        <f t="shared" si="3"/>
        <v>0</v>
      </c>
      <c r="Z19" s="116">
        <f t="shared" si="3"/>
        <v>0</v>
      </c>
      <c r="AA19" s="116">
        <f t="shared" si="3"/>
        <v>0</v>
      </c>
      <c r="AB19" s="116">
        <f t="shared" si="3"/>
        <v>0</v>
      </c>
      <c r="AC19" s="116">
        <f t="shared" si="3"/>
        <v>0</v>
      </c>
      <c r="AD19" s="116">
        <f t="shared" si="3"/>
        <v>0</v>
      </c>
      <c r="AE19" s="116">
        <f>SUM(AE7:AE18)</f>
        <v>0</v>
      </c>
      <c r="AF19" s="118">
        <f t="shared" si="3"/>
        <v>0</v>
      </c>
      <c r="AG19" s="119">
        <f>SUM(B19:AF19)</f>
        <v>0</v>
      </c>
    </row>
    <row r="20" spans="1:33" s="3" customFormat="1" ht="12.75">
      <c r="A20" s="120" t="s">
        <v>18</v>
      </c>
      <c r="B20" s="121">
        <f aca="true" t="shared" si="4" ref="B20:AF20">SUM(B19*B5)</f>
        <v>0</v>
      </c>
      <c r="C20" s="121">
        <f t="shared" si="4"/>
        <v>0</v>
      </c>
      <c r="D20" s="121">
        <f t="shared" si="4"/>
        <v>0</v>
      </c>
      <c r="E20" s="121">
        <f t="shared" si="4"/>
        <v>0</v>
      </c>
      <c r="F20" s="121">
        <f t="shared" si="4"/>
        <v>0</v>
      </c>
      <c r="G20" s="121">
        <f t="shared" si="4"/>
        <v>0</v>
      </c>
      <c r="H20" s="121">
        <f t="shared" si="4"/>
        <v>0</v>
      </c>
      <c r="I20" s="121">
        <f t="shared" si="4"/>
        <v>0</v>
      </c>
      <c r="J20" s="121">
        <f t="shared" si="4"/>
        <v>0</v>
      </c>
      <c r="K20" s="121">
        <f t="shared" si="4"/>
        <v>0</v>
      </c>
      <c r="L20" s="121">
        <f t="shared" si="4"/>
        <v>0</v>
      </c>
      <c r="M20" s="121">
        <f t="shared" si="4"/>
        <v>0</v>
      </c>
      <c r="N20" s="122">
        <f t="shared" si="4"/>
        <v>0</v>
      </c>
      <c r="O20" s="123">
        <f t="shared" si="4"/>
        <v>0</v>
      </c>
      <c r="P20" s="123">
        <f t="shared" si="4"/>
        <v>0</v>
      </c>
      <c r="Q20" s="121">
        <f t="shared" si="4"/>
        <v>0</v>
      </c>
      <c r="R20" s="121">
        <f t="shared" si="4"/>
        <v>0</v>
      </c>
      <c r="S20" s="121">
        <f t="shared" si="4"/>
        <v>0</v>
      </c>
      <c r="T20" s="121">
        <f t="shared" si="4"/>
        <v>0</v>
      </c>
      <c r="U20" s="123">
        <f t="shared" si="4"/>
        <v>0</v>
      </c>
      <c r="V20" s="121">
        <f t="shared" si="4"/>
        <v>0</v>
      </c>
      <c r="W20" s="123">
        <f t="shared" si="4"/>
        <v>0</v>
      </c>
      <c r="X20" s="123">
        <f t="shared" si="4"/>
        <v>0</v>
      </c>
      <c r="Y20" s="123">
        <f t="shared" si="4"/>
        <v>0</v>
      </c>
      <c r="Z20" s="123">
        <f t="shared" si="4"/>
        <v>0</v>
      </c>
      <c r="AA20" s="121">
        <f t="shared" si="4"/>
        <v>0</v>
      </c>
      <c r="AB20" s="124">
        <f t="shared" si="4"/>
        <v>0</v>
      </c>
      <c r="AC20" s="121">
        <f t="shared" si="4"/>
        <v>0</v>
      </c>
      <c r="AD20" s="121">
        <f t="shared" si="4"/>
        <v>0</v>
      </c>
      <c r="AE20" s="121">
        <f t="shared" si="4"/>
        <v>0</v>
      </c>
      <c r="AF20" s="125">
        <f t="shared" si="4"/>
        <v>0</v>
      </c>
      <c r="AG20" s="126">
        <f>SUM(B20:AF20)</f>
        <v>0</v>
      </c>
    </row>
    <row r="21" spans="1:33" s="3" customFormat="1" ht="12.75">
      <c r="A21" s="120"/>
      <c r="B21" s="127"/>
      <c r="C21" s="127"/>
      <c r="D21" s="127"/>
      <c r="E21" s="127"/>
      <c r="F21" s="127"/>
      <c r="G21" s="127"/>
      <c r="H21" s="127"/>
      <c r="I21" s="127"/>
      <c r="J21" s="127"/>
      <c r="K21" s="127"/>
      <c r="L21" s="127"/>
      <c r="M21" s="127"/>
      <c r="N21" s="128"/>
      <c r="O21" s="127"/>
      <c r="P21" s="127"/>
      <c r="Q21" s="127"/>
      <c r="R21" s="127"/>
      <c r="S21" s="127"/>
      <c r="T21" s="127"/>
      <c r="U21" s="127"/>
      <c r="V21" s="127"/>
      <c r="W21" s="127"/>
      <c r="X21" s="127"/>
      <c r="Y21" s="127"/>
      <c r="Z21" s="127"/>
      <c r="AA21" s="127"/>
      <c r="AB21" s="127"/>
      <c r="AC21" s="127"/>
      <c r="AD21" s="127"/>
      <c r="AE21" s="127"/>
      <c r="AF21" s="129"/>
      <c r="AG21" s="130"/>
    </row>
    <row r="22" spans="1:33" s="3" customFormat="1" ht="12.75">
      <c r="A22" s="120" t="s">
        <v>16</v>
      </c>
      <c r="B22" s="121">
        <f aca="true" t="shared" si="5" ref="B22:G22">SUM(B20*17.6)/1000</f>
        <v>0</v>
      </c>
      <c r="C22" s="121">
        <f t="shared" si="5"/>
        <v>0</v>
      </c>
      <c r="D22" s="121">
        <f t="shared" si="5"/>
        <v>0</v>
      </c>
      <c r="E22" s="121">
        <f t="shared" si="5"/>
        <v>0</v>
      </c>
      <c r="F22" s="121">
        <f t="shared" si="5"/>
        <v>0</v>
      </c>
      <c r="G22" s="121">
        <f t="shared" si="5"/>
        <v>0</v>
      </c>
      <c r="H22" s="121">
        <f>SUM(H20*24)/1000</f>
        <v>0</v>
      </c>
      <c r="I22" s="121">
        <f>SUM(I20*24)/1000</f>
        <v>0</v>
      </c>
      <c r="J22" s="121">
        <f>SUM(J20*24)/1000</f>
        <v>0</v>
      </c>
      <c r="K22" s="121">
        <f>SUM(K20*5.7)/1000</f>
        <v>0</v>
      </c>
      <c r="L22" s="121">
        <f>SUM(L20*24)/1000</f>
        <v>0</v>
      </c>
      <c r="M22" s="121">
        <f>SUM(M20*17.6)/1000</f>
        <v>0</v>
      </c>
      <c r="N22" s="123">
        <f>SUM(N20*24)/1000</f>
        <v>0</v>
      </c>
      <c r="O22" s="121">
        <f>SUM(O20*24)/1000</f>
        <v>0</v>
      </c>
      <c r="P22" s="123">
        <f>SUM(P20*24)/1000</f>
        <v>0</v>
      </c>
      <c r="Q22" s="123">
        <f>SUM(Q20*24)/1000</f>
        <v>0</v>
      </c>
      <c r="R22" s="123">
        <f>SUM(R20*17.6)/1000</f>
        <v>0</v>
      </c>
      <c r="S22" s="123">
        <f>SUM(S20*24)/1000</f>
        <v>0</v>
      </c>
      <c r="T22" s="123">
        <f>SUM(T20*24)/1000</f>
        <v>0</v>
      </c>
      <c r="U22" s="123">
        <f>SUM(U20*24)/1000</f>
        <v>0</v>
      </c>
      <c r="V22" s="123">
        <f>SUM(V20*24)/1000</f>
        <v>0</v>
      </c>
      <c r="W22" s="123">
        <f>SUM(W20*24)/1000</f>
        <v>0</v>
      </c>
      <c r="X22" s="123">
        <f>SUM(X20*17.6)/1000</f>
        <v>0</v>
      </c>
      <c r="Y22" s="123">
        <f>SUM(Y20*17.6)/1000</f>
        <v>0</v>
      </c>
      <c r="Z22" s="123">
        <f>SUM(Z20*24)/1000</f>
        <v>0</v>
      </c>
      <c r="AA22" s="123">
        <f aca="true" t="shared" si="6" ref="AA22:AF22">SUM(AA20*17.6)/1000</f>
        <v>0</v>
      </c>
      <c r="AB22" s="123">
        <f t="shared" si="6"/>
        <v>0</v>
      </c>
      <c r="AC22" s="123">
        <f t="shared" si="6"/>
        <v>0</v>
      </c>
      <c r="AD22" s="123">
        <f t="shared" si="6"/>
        <v>0</v>
      </c>
      <c r="AE22" s="123">
        <f t="shared" si="6"/>
        <v>0</v>
      </c>
      <c r="AF22" s="122">
        <f t="shared" si="6"/>
        <v>0</v>
      </c>
      <c r="AG22" s="126">
        <f>SUM(B22:AF22)</f>
        <v>0</v>
      </c>
    </row>
    <row r="23" spans="1:33" s="3" customFormat="1" ht="12.75">
      <c r="A23" s="120" t="s">
        <v>17</v>
      </c>
      <c r="B23" s="121">
        <f aca="true" t="shared" si="7" ref="B23:G23">SUM(B22*365)</f>
        <v>0</v>
      </c>
      <c r="C23" s="121">
        <f t="shared" si="7"/>
        <v>0</v>
      </c>
      <c r="D23" s="121">
        <f t="shared" si="7"/>
        <v>0</v>
      </c>
      <c r="E23" s="121">
        <f t="shared" si="7"/>
        <v>0</v>
      </c>
      <c r="F23" s="121">
        <f t="shared" si="7"/>
        <v>0</v>
      </c>
      <c r="G23" s="121">
        <f t="shared" si="7"/>
        <v>0</v>
      </c>
      <c r="H23" s="121">
        <f aca="true" t="shared" si="8" ref="H23:P23">SUM(H22*365)</f>
        <v>0</v>
      </c>
      <c r="I23" s="121">
        <f>SUM(I22*365)</f>
        <v>0</v>
      </c>
      <c r="J23" s="121">
        <f>SUM(J22*365)</f>
        <v>0</v>
      </c>
      <c r="K23" s="121">
        <f>SUM(K22*63.5)</f>
        <v>0</v>
      </c>
      <c r="L23" s="121">
        <f>SUM(L22*63.5)</f>
        <v>0</v>
      </c>
      <c r="M23" s="121">
        <f t="shared" si="8"/>
        <v>0</v>
      </c>
      <c r="N23" s="123">
        <f t="shared" si="8"/>
        <v>0</v>
      </c>
      <c r="O23" s="121">
        <f t="shared" si="8"/>
        <v>0</v>
      </c>
      <c r="P23" s="121">
        <f t="shared" si="8"/>
        <v>0</v>
      </c>
      <c r="Q23" s="121">
        <f>SUM(Q22*365)</f>
        <v>0</v>
      </c>
      <c r="R23" s="121">
        <f>SUM(R22*365)</f>
        <v>0</v>
      </c>
      <c r="S23" s="121">
        <f>SUM(S22*365)</f>
        <v>0</v>
      </c>
      <c r="T23" s="121">
        <f aca="true" t="shared" si="9" ref="T23:AA23">SUM(T22*365)</f>
        <v>0</v>
      </c>
      <c r="U23" s="121">
        <f>SUM(U22*365)</f>
        <v>0</v>
      </c>
      <c r="V23" s="121">
        <f t="shared" si="9"/>
        <v>0</v>
      </c>
      <c r="W23" s="121">
        <f t="shared" si="9"/>
        <v>0</v>
      </c>
      <c r="X23" s="121">
        <f>SUM(X22*365)</f>
        <v>0</v>
      </c>
      <c r="Y23" s="121">
        <f t="shared" si="9"/>
        <v>0</v>
      </c>
      <c r="Z23" s="121">
        <f t="shared" si="9"/>
        <v>0</v>
      </c>
      <c r="AA23" s="121">
        <f t="shared" si="9"/>
        <v>0</v>
      </c>
      <c r="AB23" s="121">
        <f>SUM(AB22*365)</f>
        <v>0</v>
      </c>
      <c r="AC23" s="121">
        <f>SUM(AC22*63.5)</f>
        <v>0</v>
      </c>
      <c r="AD23" s="121">
        <f>SUM(AD22*63.5)</f>
        <v>0</v>
      </c>
      <c r="AE23" s="121">
        <f>SUM(AE22*365)</f>
        <v>0</v>
      </c>
      <c r="AF23" s="122">
        <f>SUM(AF22*365)</f>
        <v>0</v>
      </c>
      <c r="AG23" s="126">
        <f>SUM(B23:AF23)</f>
        <v>0</v>
      </c>
    </row>
    <row r="24" spans="1:33" s="3" customFormat="1" ht="12.75">
      <c r="A24" s="120"/>
      <c r="B24" s="120"/>
      <c r="C24" s="120"/>
      <c r="D24" s="120"/>
      <c r="E24" s="120"/>
      <c r="F24" s="120"/>
      <c r="G24" s="120"/>
      <c r="H24" s="120"/>
      <c r="I24" s="120"/>
      <c r="J24" s="120"/>
      <c r="K24" s="120"/>
      <c r="L24" s="120"/>
      <c r="M24" s="120"/>
      <c r="N24" s="131"/>
      <c r="O24" s="120"/>
      <c r="P24" s="120"/>
      <c r="Q24" s="120"/>
      <c r="R24" s="120"/>
      <c r="S24" s="120"/>
      <c r="T24" s="120"/>
      <c r="U24" s="120"/>
      <c r="V24" s="120"/>
      <c r="W24" s="120"/>
      <c r="X24" s="120"/>
      <c r="Y24" s="120"/>
      <c r="Z24" s="120"/>
      <c r="AA24" s="120"/>
      <c r="AB24" s="120"/>
      <c r="AC24" s="120"/>
      <c r="AD24" s="120"/>
      <c r="AE24" s="120"/>
      <c r="AF24" s="132"/>
      <c r="AG24" s="130"/>
    </row>
    <row r="25" spans="1:33" s="3" customFormat="1" ht="12.75">
      <c r="A25" s="120" t="s">
        <v>1</v>
      </c>
      <c r="B25" s="133">
        <f>B22*0.075</f>
        <v>0</v>
      </c>
      <c r="C25" s="133">
        <f>C22*0.075</f>
        <v>0</v>
      </c>
      <c r="D25" s="133">
        <f>D22*0.075</f>
        <v>0</v>
      </c>
      <c r="E25" s="133">
        <f>E22*0.075</f>
        <v>0</v>
      </c>
      <c r="F25" s="133">
        <f>F22*Customize!B6</f>
        <v>0</v>
      </c>
      <c r="G25" s="133">
        <f>G22*Customize!B6</f>
        <v>0</v>
      </c>
      <c r="H25" s="133">
        <f>H22*Customize!B6</f>
        <v>0</v>
      </c>
      <c r="I25" s="133">
        <f>I22*Customize!B6</f>
        <v>0</v>
      </c>
      <c r="J25" s="133">
        <f>J22*Customize!B6</f>
        <v>0</v>
      </c>
      <c r="K25" s="133">
        <f>K22*Customize!B6</f>
        <v>0</v>
      </c>
      <c r="L25" s="133">
        <f>L22*Customize!B6</f>
        <v>0</v>
      </c>
      <c r="M25" s="133">
        <f>M22*Customize!B6</f>
        <v>0</v>
      </c>
      <c r="N25" s="134">
        <f>N22*Customize!B6</f>
        <v>0</v>
      </c>
      <c r="O25" s="133">
        <f>O22*Customize!B6</f>
        <v>0</v>
      </c>
      <c r="P25" s="133">
        <f>P22*Customize!B6</f>
        <v>0</v>
      </c>
      <c r="Q25" s="133">
        <f>Q22*Customize!B6</f>
        <v>0</v>
      </c>
      <c r="R25" s="133">
        <f>R22*Customize!B6</f>
        <v>0</v>
      </c>
      <c r="S25" s="133">
        <f>S22*Customize!B6</f>
        <v>0</v>
      </c>
      <c r="T25" s="133">
        <f>T22*Customize!B6</f>
        <v>0</v>
      </c>
      <c r="U25" s="133">
        <f>U22*Customize!B6</f>
        <v>0</v>
      </c>
      <c r="V25" s="133">
        <f>V22*Customize!B6</f>
        <v>0</v>
      </c>
      <c r="W25" s="133">
        <f>W22*Customize!B6</f>
        <v>0</v>
      </c>
      <c r="X25" s="133">
        <f>X22*Customize!B6</f>
        <v>0</v>
      </c>
      <c r="Y25" s="133">
        <f>Y22*Customize!B6</f>
        <v>0</v>
      </c>
      <c r="Z25" s="133">
        <f>Z22*Customize!B6</f>
        <v>0</v>
      </c>
      <c r="AA25" s="133">
        <f>AA22*Customize!B6</f>
        <v>0</v>
      </c>
      <c r="AB25" s="133">
        <f>AB22*Customize!B6</f>
        <v>0</v>
      </c>
      <c r="AC25" s="133">
        <f>AC22*Customize!B6</f>
        <v>0</v>
      </c>
      <c r="AD25" s="133">
        <f>AD22*Customize!B6</f>
        <v>0</v>
      </c>
      <c r="AE25" s="133">
        <f>AE22*Customize!B6</f>
        <v>0</v>
      </c>
      <c r="AF25" s="133">
        <f>AF22*Customize!B6</f>
        <v>0</v>
      </c>
      <c r="AG25" s="135">
        <f>SUM(B22:AF22)*Customize!B6</f>
        <v>0</v>
      </c>
    </row>
    <row r="26" spans="1:33" s="3" customFormat="1" ht="12.75">
      <c r="A26" s="120" t="s">
        <v>3</v>
      </c>
      <c r="B26" s="133">
        <f>B27/4</f>
        <v>0</v>
      </c>
      <c r="C26" s="133">
        <f aca="true" t="shared" si="10" ref="C26:AF26">C27/4</f>
        <v>0</v>
      </c>
      <c r="D26" s="133">
        <f t="shared" si="10"/>
        <v>0</v>
      </c>
      <c r="E26" s="133">
        <f t="shared" si="10"/>
        <v>0</v>
      </c>
      <c r="F26" s="133">
        <f t="shared" si="10"/>
        <v>0</v>
      </c>
      <c r="G26" s="133">
        <f t="shared" si="10"/>
        <v>0</v>
      </c>
      <c r="H26" s="133">
        <f t="shared" si="10"/>
        <v>0</v>
      </c>
      <c r="I26" s="133">
        <f t="shared" si="10"/>
        <v>0</v>
      </c>
      <c r="J26" s="133">
        <f t="shared" si="10"/>
        <v>0</v>
      </c>
      <c r="K26" s="133">
        <f t="shared" si="10"/>
        <v>0</v>
      </c>
      <c r="L26" s="133">
        <f t="shared" si="10"/>
        <v>0</v>
      </c>
      <c r="M26" s="133">
        <f t="shared" si="10"/>
        <v>0</v>
      </c>
      <c r="N26" s="134">
        <f t="shared" si="10"/>
        <v>0</v>
      </c>
      <c r="O26" s="133">
        <f t="shared" si="10"/>
        <v>0</v>
      </c>
      <c r="P26" s="133">
        <f t="shared" si="10"/>
        <v>0</v>
      </c>
      <c r="Q26" s="133">
        <f t="shared" si="10"/>
        <v>0</v>
      </c>
      <c r="R26" s="133">
        <f t="shared" si="10"/>
        <v>0</v>
      </c>
      <c r="S26" s="133">
        <f t="shared" si="10"/>
        <v>0</v>
      </c>
      <c r="T26" s="133">
        <f t="shared" si="10"/>
        <v>0</v>
      </c>
      <c r="U26" s="133">
        <f t="shared" si="10"/>
        <v>0</v>
      </c>
      <c r="V26" s="133">
        <f t="shared" si="10"/>
        <v>0</v>
      </c>
      <c r="W26" s="133">
        <f t="shared" si="10"/>
        <v>0</v>
      </c>
      <c r="X26" s="133">
        <f t="shared" si="10"/>
        <v>0</v>
      </c>
      <c r="Y26" s="133">
        <f t="shared" si="10"/>
        <v>0</v>
      </c>
      <c r="Z26" s="133">
        <f t="shared" si="10"/>
        <v>0</v>
      </c>
      <c r="AA26" s="133">
        <f t="shared" si="10"/>
        <v>0</v>
      </c>
      <c r="AB26" s="133">
        <f t="shared" si="10"/>
        <v>0</v>
      </c>
      <c r="AC26" s="133">
        <f t="shared" si="10"/>
        <v>0</v>
      </c>
      <c r="AD26" s="133">
        <f t="shared" si="10"/>
        <v>0</v>
      </c>
      <c r="AE26" s="133">
        <f t="shared" si="10"/>
        <v>0</v>
      </c>
      <c r="AF26" s="133">
        <f t="shared" si="10"/>
        <v>0</v>
      </c>
      <c r="AG26" s="136">
        <f>AG27/4</f>
        <v>0</v>
      </c>
    </row>
    <row r="27" spans="1:33" s="3" customFormat="1" ht="12.75">
      <c r="A27" s="120" t="s">
        <v>2</v>
      </c>
      <c r="B27" s="133">
        <f>B25*365</f>
        <v>0</v>
      </c>
      <c r="C27" s="133">
        <f aca="true" t="shared" si="11" ref="C27:AF27">C25*365</f>
        <v>0</v>
      </c>
      <c r="D27" s="133">
        <f t="shared" si="11"/>
        <v>0</v>
      </c>
      <c r="E27" s="133">
        <f t="shared" si="11"/>
        <v>0</v>
      </c>
      <c r="F27" s="133">
        <f t="shared" si="11"/>
        <v>0</v>
      </c>
      <c r="G27" s="133">
        <f t="shared" si="11"/>
        <v>0</v>
      </c>
      <c r="H27" s="133">
        <f t="shared" si="11"/>
        <v>0</v>
      </c>
      <c r="I27" s="133">
        <f t="shared" si="11"/>
        <v>0</v>
      </c>
      <c r="J27" s="133">
        <f t="shared" si="11"/>
        <v>0</v>
      </c>
      <c r="K27" s="133">
        <f t="shared" si="11"/>
        <v>0</v>
      </c>
      <c r="L27" s="133">
        <f t="shared" si="11"/>
        <v>0</v>
      </c>
      <c r="M27" s="133">
        <f t="shared" si="11"/>
        <v>0</v>
      </c>
      <c r="N27" s="134">
        <f t="shared" si="11"/>
        <v>0</v>
      </c>
      <c r="O27" s="133">
        <f t="shared" si="11"/>
        <v>0</v>
      </c>
      <c r="P27" s="133">
        <f t="shared" si="11"/>
        <v>0</v>
      </c>
      <c r="Q27" s="133">
        <f t="shared" si="11"/>
        <v>0</v>
      </c>
      <c r="R27" s="133">
        <f t="shared" si="11"/>
        <v>0</v>
      </c>
      <c r="S27" s="133">
        <f t="shared" si="11"/>
        <v>0</v>
      </c>
      <c r="T27" s="133">
        <f t="shared" si="11"/>
        <v>0</v>
      </c>
      <c r="U27" s="133">
        <f>U25*365</f>
        <v>0</v>
      </c>
      <c r="V27" s="133">
        <f t="shared" si="11"/>
        <v>0</v>
      </c>
      <c r="W27" s="133">
        <f t="shared" si="11"/>
        <v>0</v>
      </c>
      <c r="X27" s="133">
        <f t="shared" si="11"/>
        <v>0</v>
      </c>
      <c r="Y27" s="133">
        <f t="shared" si="11"/>
        <v>0</v>
      </c>
      <c r="Z27" s="133">
        <f t="shared" si="11"/>
        <v>0</v>
      </c>
      <c r="AA27" s="133">
        <f t="shared" si="11"/>
        <v>0</v>
      </c>
      <c r="AB27" s="133">
        <f t="shared" si="11"/>
        <v>0</v>
      </c>
      <c r="AC27" s="133">
        <f t="shared" si="11"/>
        <v>0</v>
      </c>
      <c r="AD27" s="133">
        <f t="shared" si="11"/>
        <v>0</v>
      </c>
      <c r="AE27" s="133">
        <f t="shared" si="11"/>
        <v>0</v>
      </c>
      <c r="AF27" s="133">
        <f t="shared" si="11"/>
        <v>0</v>
      </c>
      <c r="AG27" s="137">
        <f>SUM(AG23*0.075)</f>
        <v>0</v>
      </c>
    </row>
    <row r="28" spans="1:32" ht="42.75" hidden="1">
      <c r="A28" s="81" t="s">
        <v>74</v>
      </c>
      <c r="B28" s="76" t="s">
        <v>64</v>
      </c>
      <c r="C28" s="76" t="s">
        <v>64</v>
      </c>
      <c r="D28" s="76" t="s">
        <v>64</v>
      </c>
      <c r="E28" s="76" t="s">
        <v>64</v>
      </c>
      <c r="F28" s="76" t="s">
        <v>64</v>
      </c>
      <c r="G28" s="76" t="s">
        <v>64</v>
      </c>
      <c r="H28" s="76" t="s">
        <v>64</v>
      </c>
      <c r="I28" s="76" t="s">
        <v>64</v>
      </c>
      <c r="J28" s="76" t="s">
        <v>64</v>
      </c>
      <c r="K28" s="77" t="s">
        <v>66</v>
      </c>
      <c r="L28" s="77" t="s">
        <v>66</v>
      </c>
      <c r="M28" s="78" t="s">
        <v>65</v>
      </c>
      <c r="N28" s="76" t="s">
        <v>64</v>
      </c>
      <c r="O28" s="76" t="s">
        <v>64</v>
      </c>
      <c r="P28" s="76" t="s">
        <v>64</v>
      </c>
      <c r="Q28" s="76" t="s">
        <v>64</v>
      </c>
      <c r="R28" s="77" t="s">
        <v>66</v>
      </c>
      <c r="S28" s="77" t="s">
        <v>66</v>
      </c>
      <c r="T28" s="76" t="s">
        <v>64</v>
      </c>
      <c r="U28" s="76" t="s">
        <v>64</v>
      </c>
      <c r="V28" s="76" t="s">
        <v>64</v>
      </c>
      <c r="W28" s="77" t="s">
        <v>66</v>
      </c>
      <c r="X28" s="77" t="s">
        <v>66</v>
      </c>
      <c r="Y28" s="77" t="s">
        <v>66</v>
      </c>
      <c r="Z28" s="77" t="s">
        <v>66</v>
      </c>
      <c r="AA28" s="76" t="s">
        <v>64</v>
      </c>
      <c r="AB28" s="76" t="s">
        <v>64</v>
      </c>
      <c r="AC28" s="79" t="s">
        <v>65</v>
      </c>
      <c r="AD28" s="79" t="s">
        <v>65</v>
      </c>
      <c r="AE28" s="79" t="s">
        <v>65</v>
      </c>
      <c r="AF28" s="79" t="s">
        <v>65</v>
      </c>
    </row>
    <row r="29" spans="1:33" ht="12.75">
      <c r="A29" s="239" t="s">
        <v>59</v>
      </c>
      <c r="B29" s="239"/>
      <c r="C29" s="239"/>
      <c r="D29" s="239"/>
      <c r="AG29" s="65"/>
    </row>
    <row r="30" spans="1:4" ht="12.75">
      <c r="A30" s="207" t="s">
        <v>58</v>
      </c>
      <c r="B30" s="207"/>
      <c r="C30" s="207"/>
      <c r="D30" s="207"/>
    </row>
    <row r="31" spans="1:4" ht="12.75">
      <c r="A31" s="206" t="s">
        <v>47</v>
      </c>
      <c r="B31" s="206"/>
      <c r="C31" s="206"/>
      <c r="D31" s="206"/>
    </row>
    <row r="32" spans="1:4" ht="12.75">
      <c r="A32" s="236" t="s">
        <v>53</v>
      </c>
      <c r="B32" s="237"/>
      <c r="C32" s="237"/>
      <c r="D32" s="238"/>
    </row>
    <row r="33" ht="12.75"/>
    <row r="34" spans="3:4" ht="12.75">
      <c r="C34" s="55"/>
      <c r="D34" s="55"/>
    </row>
    <row r="35" spans="1:3" ht="12.75">
      <c r="A35" t="s">
        <v>67</v>
      </c>
      <c r="B35" s="70">
        <f>B23+C23+D23+E23+F23+G23+H23+I23+J23+N23+O23+P23+Q23+T23+U23+V23+AA23+AB23</f>
        <v>0</v>
      </c>
      <c r="C35" s="80"/>
    </row>
    <row r="36" spans="1:3" ht="12.75">
      <c r="A36" t="s">
        <v>68</v>
      </c>
      <c r="B36" s="71">
        <f>B27+C27+D27+E27+F27+G27+H27+I27+J27+N27+O27+P27+Q27+T27+U27+V27+AA27+AB27</f>
        <v>0</v>
      </c>
      <c r="C36" s="80" t="e">
        <f>B36/B42</f>
        <v>#DIV/0!</v>
      </c>
    </row>
    <row r="37" spans="1:3" ht="12.75">
      <c r="A37" t="s">
        <v>69</v>
      </c>
      <c r="B37" s="70">
        <f>M23+AC23+AD23+AE23+AF23</f>
        <v>0</v>
      </c>
      <c r="C37" s="80"/>
    </row>
    <row r="38" spans="1:3" ht="12.75">
      <c r="A38" t="s">
        <v>70</v>
      </c>
      <c r="B38" s="71">
        <f>M27+AC27+AD27+AE27+AF27</f>
        <v>0</v>
      </c>
      <c r="C38" s="80" t="e">
        <f>B38/B42</f>
        <v>#DIV/0!</v>
      </c>
    </row>
    <row r="39" spans="1:3" ht="12.75">
      <c r="A39" t="s">
        <v>71</v>
      </c>
      <c r="B39" s="70">
        <f>K23+L23+R23+S23+W23+X23+Y23+Z23</f>
        <v>0</v>
      </c>
      <c r="C39" s="80"/>
    </row>
    <row r="40" spans="1:3" ht="13.5" thickBot="1">
      <c r="A40" t="s">
        <v>72</v>
      </c>
      <c r="B40" s="71">
        <f>K27+L27+R27+S27+W27+X27+Y27+Z27</f>
        <v>0</v>
      </c>
      <c r="C40" s="80" t="e">
        <f>B40/B42</f>
        <v>#DIV/0!</v>
      </c>
    </row>
    <row r="41" spans="1:3" ht="12.75">
      <c r="A41" s="72" t="s">
        <v>115</v>
      </c>
      <c r="B41" s="74">
        <f>B35+B37+B39</f>
        <v>0</v>
      </c>
      <c r="C41" s="80" t="e">
        <f>SUM(C35:C40)</f>
        <v>#DIV/0!</v>
      </c>
    </row>
    <row r="42" spans="1:3" ht="13.5" thickBot="1">
      <c r="A42" s="73" t="s">
        <v>114</v>
      </c>
      <c r="B42" s="75">
        <f>B36+B38+B40</f>
        <v>0</v>
      </c>
      <c r="C42" s="80"/>
    </row>
    <row r="43" ht="12.75"/>
    <row r="46" ht="12.75"/>
    <row r="47" ht="12.75"/>
    <row r="48" ht="12.75"/>
  </sheetData>
  <sheetProtection/>
  <mergeCells count="7">
    <mergeCell ref="AC2:AF2"/>
    <mergeCell ref="A32:D32"/>
    <mergeCell ref="A31:D31"/>
    <mergeCell ref="A30:D30"/>
    <mergeCell ref="A29:D29"/>
    <mergeCell ref="B2:S2"/>
    <mergeCell ref="T2:AB2"/>
  </mergeCells>
  <printOptions/>
  <pageMargins left="0.75" right="0.75" top="1" bottom="1" header="0.5" footer="0.5"/>
  <pageSetup fitToHeight="1" fitToWidth="1" horizontalDpi="600" verticalDpi="600" orientation="landscape" scale="33" r:id="rId3"/>
  <ignoredErrors>
    <ignoredError sqref="R22:S22 M22:N22 K22" formula="1"/>
  </ignoredErrors>
  <legacy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1:AG42"/>
  <sheetViews>
    <sheetView zoomScale="75" zoomScaleNormal="75" workbookViewId="0" topLeftCell="A1">
      <pane xSplit="1" ySplit="3" topLeftCell="B4" activePane="bottomRight" state="frozen"/>
      <selection pane="topLeft" activeCell="A1" sqref="A1"/>
      <selection pane="topRight" activeCell="B1" sqref="B1"/>
      <selection pane="bottomLeft" activeCell="A5" sqref="A5"/>
      <selection pane="bottomRight" activeCell="B8" sqref="B8"/>
    </sheetView>
  </sheetViews>
  <sheetFormatPr defaultColWidth="9.140625" defaultRowHeight="12.75"/>
  <cols>
    <col min="1" max="1" width="21.7109375" style="0" customWidth="1"/>
    <col min="2" max="2" width="13.140625" style="0" customWidth="1"/>
    <col min="3" max="3" width="11.421875" style="0" customWidth="1"/>
    <col min="4" max="4" width="8.8515625" style="0" customWidth="1"/>
    <col min="5" max="5" width="11.8515625" style="0" customWidth="1"/>
    <col min="6" max="6" width="11.421875" style="0" customWidth="1"/>
    <col min="7" max="7" width="10.57421875" style="0" customWidth="1"/>
    <col min="8" max="8" width="8.8515625" style="0" customWidth="1"/>
    <col min="9" max="10" width="8.7109375" style="0" customWidth="1"/>
    <col min="11" max="11" width="13.7109375" style="0" customWidth="1"/>
    <col min="12" max="12" width="10.140625" style="0" customWidth="1"/>
    <col min="13" max="13" width="8.421875" style="0" customWidth="1"/>
    <col min="14" max="14" width="11.140625" style="0" customWidth="1"/>
    <col min="15" max="15" width="10.140625" style="0" customWidth="1"/>
    <col min="16" max="16" width="8.57421875" style="0" customWidth="1"/>
    <col min="17" max="17" width="10.28125" style="0" customWidth="1"/>
    <col min="18" max="18" width="8.28125" style="0" customWidth="1"/>
    <col min="19" max="19" width="10.8515625" style="0" customWidth="1"/>
    <col min="20" max="21" width="8.57421875" style="0" customWidth="1"/>
    <col min="22" max="22" width="11.140625" style="0" customWidth="1"/>
    <col min="23" max="23" width="7.7109375" style="0" customWidth="1"/>
    <col min="24" max="24" width="12.140625" style="0" customWidth="1"/>
    <col min="25" max="25" width="12.7109375" style="0" customWidth="1"/>
    <col min="26" max="27" width="11.8515625" style="0" customWidth="1"/>
    <col min="28" max="28" width="10.57421875" style="0" customWidth="1"/>
    <col min="29" max="29" width="15.421875" style="0" customWidth="1"/>
    <col min="30" max="30" width="10.140625" style="0" customWidth="1"/>
    <col min="31" max="31" width="19.00390625" style="0" customWidth="1"/>
    <col min="32" max="32" width="21.57421875" style="0" customWidth="1"/>
    <col min="33" max="33" width="15.8515625" style="12" customWidth="1"/>
  </cols>
  <sheetData>
    <row r="1" spans="1:13" ht="20.25">
      <c r="A1" s="7" t="s">
        <v>101</v>
      </c>
      <c r="C1" s="2"/>
      <c r="D1" s="2"/>
      <c r="E1" s="2"/>
      <c r="H1" s="42"/>
      <c r="I1" s="42"/>
      <c r="J1" s="42"/>
      <c r="K1" s="42"/>
      <c r="L1" s="42"/>
      <c r="M1" s="42"/>
    </row>
    <row r="2" spans="2:32" ht="12.75">
      <c r="B2" s="240" t="s">
        <v>26</v>
      </c>
      <c r="C2" s="241"/>
      <c r="D2" s="241"/>
      <c r="E2" s="241"/>
      <c r="F2" s="241"/>
      <c r="G2" s="241"/>
      <c r="H2" s="241"/>
      <c r="I2" s="241"/>
      <c r="J2" s="241"/>
      <c r="K2" s="241"/>
      <c r="L2" s="241"/>
      <c r="M2" s="241"/>
      <c r="N2" s="241"/>
      <c r="O2" s="241"/>
      <c r="P2" s="241"/>
      <c r="Q2" s="241"/>
      <c r="R2" s="241"/>
      <c r="S2" s="242"/>
      <c r="T2" s="243" t="s">
        <v>30</v>
      </c>
      <c r="U2" s="243"/>
      <c r="V2" s="243"/>
      <c r="W2" s="243"/>
      <c r="X2" s="243"/>
      <c r="Y2" s="243"/>
      <c r="Z2" s="243"/>
      <c r="AA2" s="243"/>
      <c r="AB2" s="243"/>
      <c r="AC2" s="235" t="s">
        <v>52</v>
      </c>
      <c r="AD2" s="235"/>
      <c r="AE2" s="235"/>
      <c r="AF2" s="235"/>
    </row>
    <row r="3" spans="2:33" s="2" customFormat="1" ht="12.75">
      <c r="B3" s="29">
        <v>1</v>
      </c>
      <c r="C3" s="29">
        <v>2</v>
      </c>
      <c r="D3" s="29">
        <v>3</v>
      </c>
      <c r="E3" s="29">
        <v>4</v>
      </c>
      <c r="F3" s="29">
        <v>5</v>
      </c>
      <c r="G3" s="29">
        <v>6</v>
      </c>
      <c r="H3" s="29">
        <v>7</v>
      </c>
      <c r="I3" s="29">
        <v>8</v>
      </c>
      <c r="J3" s="29">
        <v>9</v>
      </c>
      <c r="K3" s="29">
        <v>10</v>
      </c>
      <c r="L3" s="29">
        <v>11</v>
      </c>
      <c r="M3" s="29">
        <v>12</v>
      </c>
      <c r="N3" s="29">
        <v>13</v>
      </c>
      <c r="O3" s="29">
        <v>14</v>
      </c>
      <c r="P3" s="29">
        <v>15</v>
      </c>
      <c r="Q3" s="29">
        <v>16</v>
      </c>
      <c r="R3" s="29">
        <v>17</v>
      </c>
      <c r="S3" s="29">
        <v>18</v>
      </c>
      <c r="T3" s="29">
        <v>19</v>
      </c>
      <c r="U3" s="29">
        <v>20</v>
      </c>
      <c r="V3" s="29">
        <v>21</v>
      </c>
      <c r="W3" s="29">
        <v>22</v>
      </c>
      <c r="X3" s="29">
        <v>23</v>
      </c>
      <c r="Y3" s="29">
        <v>24</v>
      </c>
      <c r="Z3" s="29">
        <v>25</v>
      </c>
      <c r="AA3" s="29">
        <v>26</v>
      </c>
      <c r="AB3" s="29">
        <v>27</v>
      </c>
      <c r="AC3" s="29">
        <v>28</v>
      </c>
      <c r="AD3" s="29">
        <v>29</v>
      </c>
      <c r="AE3" s="29">
        <v>30</v>
      </c>
      <c r="AF3" s="29">
        <v>31</v>
      </c>
      <c r="AG3" s="13"/>
    </row>
    <row r="4" spans="1:32" s="10" customFormat="1" ht="78.75" customHeight="1" thickBot="1">
      <c r="A4" s="10" t="s">
        <v>55</v>
      </c>
      <c r="B4" s="43">
        <v>2.8</v>
      </c>
      <c r="C4" s="44">
        <v>2.8</v>
      </c>
      <c r="D4" s="43">
        <v>0.8</v>
      </c>
      <c r="E4" s="44">
        <v>0.8</v>
      </c>
      <c r="F4" s="43">
        <v>1.13</v>
      </c>
      <c r="G4" s="69">
        <v>1.13</v>
      </c>
      <c r="H4" s="45">
        <v>1.8</v>
      </c>
      <c r="I4" s="45">
        <v>2.5</v>
      </c>
      <c r="J4" s="45">
        <v>1.3</v>
      </c>
      <c r="K4" s="53">
        <v>900</v>
      </c>
      <c r="L4" s="47"/>
      <c r="M4" s="48"/>
      <c r="N4" s="66"/>
      <c r="O4" s="45">
        <v>0.26</v>
      </c>
      <c r="P4" s="63">
        <v>4.11</v>
      </c>
      <c r="Q4" s="49">
        <v>0.5</v>
      </c>
      <c r="R4" s="50">
        <v>1.1</v>
      </c>
      <c r="S4" s="50">
        <v>3.1</v>
      </c>
      <c r="T4" s="50">
        <v>5</v>
      </c>
      <c r="U4" s="156">
        <v>6.22</v>
      </c>
      <c r="V4" s="50">
        <v>3.06</v>
      </c>
      <c r="W4" s="52" t="s">
        <v>40</v>
      </c>
      <c r="X4" s="53"/>
      <c r="Y4" s="53"/>
      <c r="Z4" s="61"/>
      <c r="AA4" s="54"/>
      <c r="AB4" s="47"/>
      <c r="AC4" s="11"/>
      <c r="AD4" s="11"/>
      <c r="AE4" s="11"/>
      <c r="AF4" s="11"/>
    </row>
    <row r="5" spans="1:33" s="8" customFormat="1" ht="26.25" hidden="1" thickBot="1">
      <c r="A5" s="9" t="s">
        <v>51</v>
      </c>
      <c r="B5" s="16">
        <v>74</v>
      </c>
      <c r="C5" s="16">
        <v>21.1</v>
      </c>
      <c r="D5" s="16">
        <v>65.1</v>
      </c>
      <c r="E5" s="16">
        <v>12.14</v>
      </c>
      <c r="F5" s="16">
        <v>27.6</v>
      </c>
      <c r="G5" s="16">
        <v>1.4</v>
      </c>
      <c r="H5" s="16">
        <v>4.1</v>
      </c>
      <c r="I5" s="16">
        <v>9.6</v>
      </c>
      <c r="J5" s="16">
        <v>4.9</v>
      </c>
      <c r="K5" s="17">
        <v>900</v>
      </c>
      <c r="L5" s="18">
        <v>900</v>
      </c>
      <c r="M5" s="19">
        <v>24</v>
      </c>
      <c r="N5" s="67"/>
      <c r="O5" s="16">
        <v>2.24</v>
      </c>
      <c r="P5" s="59">
        <v>150</v>
      </c>
      <c r="Q5" s="20">
        <v>7</v>
      </c>
      <c r="R5" s="21">
        <v>900</v>
      </c>
      <c r="S5" s="22">
        <v>3.1</v>
      </c>
      <c r="T5" s="22">
        <v>13.5</v>
      </c>
      <c r="U5" s="22">
        <v>6.22</v>
      </c>
      <c r="V5" s="22">
        <v>186</v>
      </c>
      <c r="W5" s="60">
        <v>39.95</v>
      </c>
      <c r="X5" s="59">
        <v>91.25</v>
      </c>
      <c r="Y5" s="59">
        <v>12.08</v>
      </c>
      <c r="Z5" s="59">
        <v>146.69</v>
      </c>
      <c r="AA5" s="19">
        <v>300</v>
      </c>
      <c r="AB5" s="19">
        <v>50</v>
      </c>
      <c r="AC5" s="59">
        <v>75</v>
      </c>
      <c r="AD5" s="18">
        <v>18</v>
      </c>
      <c r="AE5" s="18">
        <v>40</v>
      </c>
      <c r="AF5" s="18">
        <v>32</v>
      </c>
      <c r="AG5" s="14"/>
    </row>
    <row r="6" spans="1:33" s="2" customFormat="1" ht="90" thickBot="1">
      <c r="A6" s="15"/>
      <c r="B6" s="23" t="s">
        <v>27</v>
      </c>
      <c r="C6" s="24" t="s">
        <v>28</v>
      </c>
      <c r="D6" s="24" t="s">
        <v>31</v>
      </c>
      <c r="E6" s="24" t="s">
        <v>36</v>
      </c>
      <c r="F6" s="25" t="s">
        <v>41</v>
      </c>
      <c r="G6" s="25" t="s">
        <v>32</v>
      </c>
      <c r="H6" s="24" t="s">
        <v>20</v>
      </c>
      <c r="I6" s="24" t="s">
        <v>42</v>
      </c>
      <c r="J6" s="24" t="s">
        <v>24</v>
      </c>
      <c r="K6" s="24" t="s">
        <v>37</v>
      </c>
      <c r="L6" s="24" t="s">
        <v>38</v>
      </c>
      <c r="M6" s="24" t="s">
        <v>21</v>
      </c>
      <c r="N6" s="68" t="s">
        <v>22</v>
      </c>
      <c r="O6" s="25" t="s">
        <v>44</v>
      </c>
      <c r="P6" s="25" t="s">
        <v>43</v>
      </c>
      <c r="Q6" s="25" t="s">
        <v>23</v>
      </c>
      <c r="R6" s="24" t="s">
        <v>33</v>
      </c>
      <c r="S6" s="24" t="s">
        <v>34</v>
      </c>
      <c r="T6" s="24" t="s">
        <v>35</v>
      </c>
      <c r="U6" s="24" t="s">
        <v>60</v>
      </c>
      <c r="V6" s="24" t="s">
        <v>45</v>
      </c>
      <c r="W6" s="25" t="s">
        <v>19</v>
      </c>
      <c r="X6" s="24" t="s">
        <v>29</v>
      </c>
      <c r="Y6" s="24" t="s">
        <v>92</v>
      </c>
      <c r="Z6" s="26" t="s">
        <v>54</v>
      </c>
      <c r="AA6" s="24" t="s">
        <v>46</v>
      </c>
      <c r="AB6" s="24" t="s">
        <v>25</v>
      </c>
      <c r="AC6" s="25" t="s">
        <v>48</v>
      </c>
      <c r="AD6" s="25" t="s">
        <v>39</v>
      </c>
      <c r="AE6" s="24" t="s">
        <v>49</v>
      </c>
      <c r="AF6" s="24" t="s">
        <v>50</v>
      </c>
      <c r="AG6" s="27" t="s">
        <v>0</v>
      </c>
    </row>
    <row r="7" spans="1:33" ht="13.5" thickBot="1">
      <c r="A7" s="1" t="s">
        <v>4</v>
      </c>
      <c r="B7" s="102">
        <f>'Handy-dandy Audit Form'!G2</f>
        <v>0</v>
      </c>
      <c r="C7" s="102">
        <f>'Handy-dandy Audit Form'!G3</f>
        <v>0</v>
      </c>
      <c r="D7" s="102">
        <f>'Handy-dandy Audit Form'!G4</f>
        <v>0</v>
      </c>
      <c r="E7" s="102">
        <f>'Handy-dandy Audit Form'!G5</f>
        <v>0</v>
      </c>
      <c r="F7" s="102">
        <f>'Handy-dandy Audit Form'!G6</f>
        <v>0</v>
      </c>
      <c r="G7" s="102">
        <f>'Handy-dandy Audit Form'!G7</f>
        <v>0</v>
      </c>
      <c r="H7" s="102">
        <f>'Handy-dandy Audit Form'!G8</f>
        <v>0</v>
      </c>
      <c r="I7" s="102">
        <f>'Handy-dandy Audit Form'!G9</f>
        <v>0</v>
      </c>
      <c r="J7" s="102">
        <f>'Handy-dandy Audit Form'!G10</f>
        <v>0</v>
      </c>
      <c r="K7" s="158">
        <v>0</v>
      </c>
      <c r="L7" s="158">
        <v>0</v>
      </c>
      <c r="M7" s="158">
        <v>0</v>
      </c>
      <c r="N7" s="102">
        <f>'Handy-dandy Audit Form'!G14</f>
        <v>0</v>
      </c>
      <c r="O7" s="102">
        <f>'Handy-dandy Audit Form'!G15</f>
        <v>0</v>
      </c>
      <c r="P7" s="102">
        <f>'Handy-dandy Audit Form'!G16</f>
        <v>0</v>
      </c>
      <c r="Q7" s="102">
        <f>'Handy-dandy Audit Form'!G17</f>
        <v>0</v>
      </c>
      <c r="R7" s="102">
        <f>'Handy-dandy Audit Form'!G18</f>
        <v>0</v>
      </c>
      <c r="S7" s="158">
        <v>0</v>
      </c>
      <c r="T7" s="102">
        <f>'Handy-dandy Audit Form'!G20</f>
        <v>0</v>
      </c>
      <c r="U7" s="102">
        <f>'Handy-dandy Audit Form'!G21</f>
        <v>0</v>
      </c>
      <c r="V7" s="102">
        <f>'Handy-dandy Audit Form'!G22</f>
        <v>0</v>
      </c>
      <c r="W7" s="158">
        <v>0</v>
      </c>
      <c r="X7" s="158">
        <v>0</v>
      </c>
      <c r="Y7" s="158">
        <v>0</v>
      </c>
      <c r="Z7" s="158">
        <v>0</v>
      </c>
      <c r="AA7" s="158">
        <v>0</v>
      </c>
      <c r="AB7" s="158">
        <v>0</v>
      </c>
      <c r="AC7" s="158">
        <v>0</v>
      </c>
      <c r="AD7" s="158">
        <v>0</v>
      </c>
      <c r="AE7" s="158">
        <v>0</v>
      </c>
      <c r="AF7" s="158">
        <v>0</v>
      </c>
      <c r="AG7" s="5">
        <f aca="true" t="shared" si="0" ref="AG7:AG20">SUM(B7:AF7)</f>
        <v>0</v>
      </c>
    </row>
    <row r="8" spans="1:33" ht="13.5" thickBot="1">
      <c r="A8" s="6" t="s">
        <v>5</v>
      </c>
      <c r="B8" s="103"/>
      <c r="C8" s="103"/>
      <c r="D8" s="103"/>
      <c r="E8" s="103"/>
      <c r="F8" s="103"/>
      <c r="G8" s="103"/>
      <c r="H8" s="103"/>
      <c r="I8" s="103"/>
      <c r="J8" s="103"/>
      <c r="K8" s="103"/>
      <c r="L8" s="103"/>
      <c r="M8" s="103"/>
      <c r="N8" s="104"/>
      <c r="O8" s="103"/>
      <c r="P8" s="103"/>
      <c r="Q8" s="103"/>
      <c r="R8" s="103"/>
      <c r="S8" s="103"/>
      <c r="T8" s="103"/>
      <c r="U8" s="103"/>
      <c r="V8" s="103"/>
      <c r="W8" s="103"/>
      <c r="X8" s="103"/>
      <c r="Y8" s="103"/>
      <c r="Z8" s="103"/>
      <c r="AA8" s="103"/>
      <c r="AB8" s="103"/>
      <c r="AC8" s="103"/>
      <c r="AD8" s="103"/>
      <c r="AE8" s="103"/>
      <c r="AF8" s="105"/>
      <c r="AG8" s="5">
        <f t="shared" si="0"/>
        <v>0</v>
      </c>
    </row>
    <row r="9" spans="1:33" ht="13.5" thickBot="1">
      <c r="A9" s="4" t="s">
        <v>6</v>
      </c>
      <c r="B9" s="106"/>
      <c r="C9" s="106"/>
      <c r="D9" s="106"/>
      <c r="E9" s="106"/>
      <c r="F9" s="106"/>
      <c r="G9" s="106"/>
      <c r="H9" s="106"/>
      <c r="I9" s="106"/>
      <c r="J9" s="106"/>
      <c r="K9" s="106"/>
      <c r="L9" s="106"/>
      <c r="M9" s="106"/>
      <c r="N9" s="107"/>
      <c r="O9" s="106"/>
      <c r="P9" s="106"/>
      <c r="Q9" s="106"/>
      <c r="R9" s="106"/>
      <c r="S9" s="106"/>
      <c r="T9" s="106"/>
      <c r="U9" s="106"/>
      <c r="V9" s="106"/>
      <c r="W9" s="106"/>
      <c r="X9" s="106"/>
      <c r="Y9" s="106"/>
      <c r="Z9" s="106"/>
      <c r="AA9" s="106"/>
      <c r="AB9" s="106"/>
      <c r="AC9" s="106"/>
      <c r="AD9" s="106"/>
      <c r="AE9" s="106"/>
      <c r="AF9" s="108"/>
      <c r="AG9" s="5">
        <f t="shared" si="0"/>
        <v>0</v>
      </c>
    </row>
    <row r="10" spans="1:33" ht="13.5" thickBot="1">
      <c r="A10" s="1" t="s">
        <v>7</v>
      </c>
      <c r="B10" s="109"/>
      <c r="C10" s="109"/>
      <c r="D10" s="109"/>
      <c r="E10" s="109"/>
      <c r="F10" s="109"/>
      <c r="G10" s="109"/>
      <c r="H10" s="109"/>
      <c r="I10" s="109"/>
      <c r="J10" s="109"/>
      <c r="K10" s="109"/>
      <c r="L10" s="109"/>
      <c r="M10" s="109"/>
      <c r="N10" s="110"/>
      <c r="O10" s="109"/>
      <c r="P10" s="109"/>
      <c r="Q10" s="109"/>
      <c r="R10" s="109"/>
      <c r="S10" s="109"/>
      <c r="T10" s="109"/>
      <c r="U10" s="109"/>
      <c r="V10" s="109"/>
      <c r="W10" s="109"/>
      <c r="X10" s="109"/>
      <c r="Y10" s="109"/>
      <c r="Z10" s="109"/>
      <c r="AA10" s="109"/>
      <c r="AB10" s="109"/>
      <c r="AC10" s="109"/>
      <c r="AD10" s="109"/>
      <c r="AE10" s="109"/>
      <c r="AF10" s="111"/>
      <c r="AG10" s="5">
        <f t="shared" si="0"/>
        <v>0</v>
      </c>
    </row>
    <row r="11" spans="1:33" ht="13.5" thickBot="1">
      <c r="A11" s="1" t="s">
        <v>8</v>
      </c>
      <c r="B11" s="112"/>
      <c r="C11" s="112"/>
      <c r="D11" s="112"/>
      <c r="E11" s="112"/>
      <c r="F11" s="112"/>
      <c r="G11" s="112"/>
      <c r="H11" s="112"/>
      <c r="I11" s="112"/>
      <c r="J11" s="112"/>
      <c r="K11" s="112"/>
      <c r="L11" s="112"/>
      <c r="M11" s="112"/>
      <c r="N11" s="113"/>
      <c r="O11" s="112"/>
      <c r="P11" s="112"/>
      <c r="Q11" s="112"/>
      <c r="R11" s="112"/>
      <c r="S11" s="112"/>
      <c r="T11" s="112"/>
      <c r="U11" s="112"/>
      <c r="V11" s="112"/>
      <c r="W11" s="112"/>
      <c r="X11" s="112"/>
      <c r="Y11" s="112"/>
      <c r="Z11" s="112"/>
      <c r="AA11" s="112"/>
      <c r="AB11" s="112"/>
      <c r="AC11" s="112"/>
      <c r="AD11" s="112"/>
      <c r="AE11" s="112"/>
      <c r="AF11" s="114"/>
      <c r="AG11" s="5">
        <f t="shared" si="0"/>
        <v>0</v>
      </c>
    </row>
    <row r="12" spans="1:33" ht="13.5" thickBot="1">
      <c r="A12" s="1" t="s">
        <v>9</v>
      </c>
      <c r="B12" s="112"/>
      <c r="C12" s="112"/>
      <c r="D12" s="112"/>
      <c r="E12" s="112"/>
      <c r="F12" s="112"/>
      <c r="G12" s="112"/>
      <c r="H12" s="112"/>
      <c r="I12" s="112"/>
      <c r="J12" s="112"/>
      <c r="K12" s="112"/>
      <c r="L12" s="112"/>
      <c r="M12" s="112"/>
      <c r="N12" s="113"/>
      <c r="O12" s="112"/>
      <c r="P12" s="112"/>
      <c r="Q12" s="112"/>
      <c r="R12" s="112"/>
      <c r="S12" s="112"/>
      <c r="T12" s="112"/>
      <c r="U12" s="112"/>
      <c r="V12" s="112"/>
      <c r="W12" s="112"/>
      <c r="X12" s="112"/>
      <c r="Y12" s="112"/>
      <c r="Z12" s="112"/>
      <c r="AA12" s="112"/>
      <c r="AB12" s="112"/>
      <c r="AC12" s="112"/>
      <c r="AD12" s="112"/>
      <c r="AE12" s="112"/>
      <c r="AF12" s="114"/>
      <c r="AG12" s="5">
        <f t="shared" si="0"/>
        <v>0</v>
      </c>
    </row>
    <row r="13" spans="1:33" s="3" customFormat="1" ht="13.5" thickBot="1">
      <c r="A13" s="1" t="s">
        <v>10</v>
      </c>
      <c r="B13" s="112"/>
      <c r="C13" s="112"/>
      <c r="D13" s="112"/>
      <c r="E13" s="112"/>
      <c r="F13" s="112"/>
      <c r="G13" s="112"/>
      <c r="H13" s="112"/>
      <c r="I13" s="112"/>
      <c r="J13" s="112"/>
      <c r="K13" s="112"/>
      <c r="L13" s="112"/>
      <c r="M13" s="112"/>
      <c r="N13" s="113"/>
      <c r="O13" s="112"/>
      <c r="P13" s="112"/>
      <c r="Q13" s="112"/>
      <c r="R13" s="112"/>
      <c r="S13" s="112"/>
      <c r="T13" s="112"/>
      <c r="U13" s="112"/>
      <c r="V13" s="112"/>
      <c r="W13" s="112"/>
      <c r="X13" s="112"/>
      <c r="Y13" s="112"/>
      <c r="Z13" s="112"/>
      <c r="AA13" s="112"/>
      <c r="AB13" s="112"/>
      <c r="AC13" s="112"/>
      <c r="AD13" s="112"/>
      <c r="AE13" s="112"/>
      <c r="AF13" s="114"/>
      <c r="AG13" s="5">
        <f t="shared" si="0"/>
        <v>0</v>
      </c>
    </row>
    <row r="14" spans="1:33" ht="13.5" thickBot="1">
      <c r="A14" s="1" t="s">
        <v>11</v>
      </c>
      <c r="B14" s="112"/>
      <c r="C14" s="112"/>
      <c r="D14" s="112"/>
      <c r="E14" s="112"/>
      <c r="F14" s="112"/>
      <c r="G14" s="112"/>
      <c r="H14" s="112"/>
      <c r="I14" s="112"/>
      <c r="J14" s="112"/>
      <c r="K14" s="112"/>
      <c r="L14" s="112"/>
      <c r="M14" s="112"/>
      <c r="N14" s="113"/>
      <c r="O14" s="112"/>
      <c r="P14" s="112"/>
      <c r="Q14" s="112"/>
      <c r="R14" s="112"/>
      <c r="S14" s="112"/>
      <c r="T14" s="112"/>
      <c r="U14" s="112"/>
      <c r="V14" s="112"/>
      <c r="W14" s="112"/>
      <c r="X14" s="112"/>
      <c r="Y14" s="112"/>
      <c r="Z14" s="112"/>
      <c r="AA14" s="112"/>
      <c r="AB14" s="112"/>
      <c r="AC14" s="112"/>
      <c r="AD14" s="112"/>
      <c r="AE14" s="112"/>
      <c r="AF14" s="114"/>
      <c r="AG14" s="5">
        <f t="shared" si="0"/>
        <v>0</v>
      </c>
    </row>
    <row r="15" spans="1:33" ht="13.5" thickBot="1">
      <c r="A15" s="1" t="s">
        <v>12</v>
      </c>
      <c r="B15" s="112"/>
      <c r="C15" s="112"/>
      <c r="D15" s="112"/>
      <c r="E15" s="112"/>
      <c r="F15" s="112"/>
      <c r="G15" s="112"/>
      <c r="H15" s="112"/>
      <c r="I15" s="112"/>
      <c r="J15" s="112"/>
      <c r="K15" s="112"/>
      <c r="L15" s="112"/>
      <c r="M15" s="112"/>
      <c r="N15" s="113"/>
      <c r="O15" s="112"/>
      <c r="P15" s="112"/>
      <c r="Q15" s="112"/>
      <c r="R15" s="112"/>
      <c r="S15" s="112"/>
      <c r="T15" s="112"/>
      <c r="U15" s="112"/>
      <c r="V15" s="112"/>
      <c r="W15" s="112"/>
      <c r="X15" s="112"/>
      <c r="Y15" s="112"/>
      <c r="Z15" s="112"/>
      <c r="AA15" s="112"/>
      <c r="AB15" s="112"/>
      <c r="AC15" s="112"/>
      <c r="AD15" s="112"/>
      <c r="AE15" s="112"/>
      <c r="AF15" s="114"/>
      <c r="AG15" s="5">
        <f t="shared" si="0"/>
        <v>0</v>
      </c>
    </row>
    <row r="16" spans="1:33" ht="13.5" thickBot="1">
      <c r="A16" s="1" t="s">
        <v>13</v>
      </c>
      <c r="B16" s="112"/>
      <c r="C16" s="112"/>
      <c r="D16" s="112"/>
      <c r="E16" s="112"/>
      <c r="F16" s="112"/>
      <c r="G16" s="112"/>
      <c r="H16" s="112"/>
      <c r="I16" s="112"/>
      <c r="J16" s="112"/>
      <c r="K16" s="112"/>
      <c r="L16" s="112"/>
      <c r="M16" s="112"/>
      <c r="N16" s="113"/>
      <c r="O16" s="112"/>
      <c r="P16" s="112"/>
      <c r="Q16" s="112"/>
      <c r="R16" s="112"/>
      <c r="S16" s="112"/>
      <c r="T16" s="112"/>
      <c r="U16" s="112"/>
      <c r="V16" s="112"/>
      <c r="W16" s="112"/>
      <c r="X16" s="112"/>
      <c r="Y16" s="112"/>
      <c r="Z16" s="112"/>
      <c r="AA16" s="112"/>
      <c r="AB16" s="112"/>
      <c r="AC16" s="112"/>
      <c r="AD16" s="112"/>
      <c r="AE16" s="112"/>
      <c r="AF16" s="114"/>
      <c r="AG16" s="5">
        <f t="shared" si="0"/>
        <v>0</v>
      </c>
    </row>
    <row r="17" spans="1:33" ht="13.5" thickBot="1">
      <c r="A17" s="1" t="s">
        <v>14</v>
      </c>
      <c r="B17" s="112"/>
      <c r="C17" s="112"/>
      <c r="D17" s="112"/>
      <c r="E17" s="112"/>
      <c r="F17" s="112"/>
      <c r="G17" s="112"/>
      <c r="H17" s="112"/>
      <c r="I17" s="112"/>
      <c r="J17" s="112"/>
      <c r="K17" s="112"/>
      <c r="L17" s="112"/>
      <c r="M17" s="112"/>
      <c r="N17" s="113"/>
      <c r="O17" s="112"/>
      <c r="P17" s="112"/>
      <c r="Q17" s="112"/>
      <c r="R17" s="112"/>
      <c r="S17" s="112"/>
      <c r="T17" s="112"/>
      <c r="U17" s="112"/>
      <c r="V17" s="112"/>
      <c r="W17" s="112"/>
      <c r="X17" s="112"/>
      <c r="Y17" s="112"/>
      <c r="Z17" s="112"/>
      <c r="AA17" s="112"/>
      <c r="AB17" s="112"/>
      <c r="AC17" s="112"/>
      <c r="AD17" s="112"/>
      <c r="AE17" s="112"/>
      <c r="AF17" s="114"/>
      <c r="AG17" s="5">
        <f t="shared" si="0"/>
        <v>0</v>
      </c>
    </row>
    <row r="18" spans="1:33" ht="12.75">
      <c r="A18" s="1" t="s">
        <v>15</v>
      </c>
      <c r="B18" s="112"/>
      <c r="C18" s="112"/>
      <c r="D18" s="112"/>
      <c r="E18" s="112"/>
      <c r="F18" s="112"/>
      <c r="G18" s="112"/>
      <c r="H18" s="112"/>
      <c r="I18" s="112"/>
      <c r="J18" s="112"/>
      <c r="K18" s="112"/>
      <c r="L18" s="112"/>
      <c r="M18" s="112"/>
      <c r="N18" s="113"/>
      <c r="O18" s="112"/>
      <c r="P18" s="112"/>
      <c r="Q18" s="112"/>
      <c r="R18" s="112"/>
      <c r="S18" s="112"/>
      <c r="T18" s="112"/>
      <c r="U18" s="112"/>
      <c r="V18" s="112"/>
      <c r="W18" s="112"/>
      <c r="X18" s="112"/>
      <c r="Y18" s="112"/>
      <c r="Z18" s="112"/>
      <c r="AA18" s="112"/>
      <c r="AB18" s="112"/>
      <c r="AC18" s="112"/>
      <c r="AD18" s="112"/>
      <c r="AE18" s="112"/>
      <c r="AF18" s="114"/>
      <c r="AG18" s="5">
        <f t="shared" si="0"/>
        <v>0</v>
      </c>
    </row>
    <row r="19" spans="1:33" s="3" customFormat="1" ht="12.75">
      <c r="A19" s="115" t="s">
        <v>0</v>
      </c>
      <c r="B19" s="116">
        <f aca="true" t="shared" si="1" ref="B19:AF19">SUM(B7:B18)</f>
        <v>0</v>
      </c>
      <c r="C19" s="116">
        <f t="shared" si="1"/>
        <v>0</v>
      </c>
      <c r="D19" s="116">
        <f t="shared" si="1"/>
        <v>0</v>
      </c>
      <c r="E19" s="116">
        <f t="shared" si="1"/>
        <v>0</v>
      </c>
      <c r="F19" s="116">
        <f t="shared" si="1"/>
        <v>0</v>
      </c>
      <c r="G19" s="116">
        <f t="shared" si="1"/>
        <v>0</v>
      </c>
      <c r="H19" s="116">
        <f t="shared" si="1"/>
        <v>0</v>
      </c>
      <c r="I19" s="116">
        <f t="shared" si="1"/>
        <v>0</v>
      </c>
      <c r="J19" s="116">
        <f t="shared" si="1"/>
        <v>0</v>
      </c>
      <c r="K19" s="116">
        <f t="shared" si="1"/>
        <v>0</v>
      </c>
      <c r="L19" s="116">
        <f t="shared" si="1"/>
        <v>0</v>
      </c>
      <c r="M19" s="116">
        <f t="shared" si="1"/>
        <v>0</v>
      </c>
      <c r="N19" s="117">
        <f t="shared" si="1"/>
        <v>0</v>
      </c>
      <c r="O19" s="116">
        <f t="shared" si="1"/>
        <v>0</v>
      </c>
      <c r="P19" s="116">
        <f t="shared" si="1"/>
        <v>0</v>
      </c>
      <c r="Q19" s="116">
        <f t="shared" si="1"/>
        <v>0</v>
      </c>
      <c r="R19" s="116">
        <f t="shared" si="1"/>
        <v>0</v>
      </c>
      <c r="S19" s="116">
        <f t="shared" si="1"/>
        <v>0</v>
      </c>
      <c r="T19" s="116">
        <f t="shared" si="1"/>
        <v>0</v>
      </c>
      <c r="U19" s="116">
        <f t="shared" si="1"/>
        <v>0</v>
      </c>
      <c r="V19" s="116">
        <f t="shared" si="1"/>
        <v>0</v>
      </c>
      <c r="W19" s="116">
        <f t="shared" si="1"/>
        <v>0</v>
      </c>
      <c r="X19" s="116">
        <f t="shared" si="1"/>
        <v>0</v>
      </c>
      <c r="Y19" s="116">
        <f t="shared" si="1"/>
        <v>0</v>
      </c>
      <c r="Z19" s="116">
        <f t="shared" si="1"/>
        <v>0</v>
      </c>
      <c r="AA19" s="116">
        <f t="shared" si="1"/>
        <v>0</v>
      </c>
      <c r="AB19" s="116">
        <f t="shared" si="1"/>
        <v>0</v>
      </c>
      <c r="AC19" s="116">
        <f t="shared" si="1"/>
        <v>0</v>
      </c>
      <c r="AD19" s="116">
        <f t="shared" si="1"/>
        <v>0</v>
      </c>
      <c r="AE19" s="116">
        <f t="shared" si="1"/>
        <v>0</v>
      </c>
      <c r="AF19" s="118">
        <f t="shared" si="1"/>
        <v>0</v>
      </c>
      <c r="AG19" s="119">
        <f t="shared" si="0"/>
        <v>0</v>
      </c>
    </row>
    <row r="20" spans="1:33" s="3" customFormat="1" ht="12.75">
      <c r="A20" s="120" t="s">
        <v>18</v>
      </c>
      <c r="B20" s="121">
        <f aca="true" t="shared" si="2" ref="B20:J20">SUM(B19*B4)</f>
        <v>0</v>
      </c>
      <c r="C20" s="121">
        <f t="shared" si="2"/>
        <v>0</v>
      </c>
      <c r="D20" s="121">
        <f t="shared" si="2"/>
        <v>0</v>
      </c>
      <c r="E20" s="121">
        <f t="shared" si="2"/>
        <v>0</v>
      </c>
      <c r="F20" s="121">
        <f t="shared" si="2"/>
        <v>0</v>
      </c>
      <c r="G20" s="121">
        <f t="shared" si="2"/>
        <v>0</v>
      </c>
      <c r="H20" s="121">
        <f t="shared" si="2"/>
        <v>0</v>
      </c>
      <c r="I20" s="121">
        <f t="shared" si="2"/>
        <v>0</v>
      </c>
      <c r="J20" s="121">
        <f t="shared" si="2"/>
        <v>0</v>
      </c>
      <c r="K20" s="121"/>
      <c r="L20" s="121"/>
      <c r="M20" s="121"/>
      <c r="N20" s="122">
        <f aca="true" t="shared" si="3" ref="N20:V20">SUM(N19*N4)</f>
        <v>0</v>
      </c>
      <c r="O20" s="123">
        <f t="shared" si="3"/>
        <v>0</v>
      </c>
      <c r="P20" s="123">
        <f t="shared" si="3"/>
        <v>0</v>
      </c>
      <c r="Q20" s="121">
        <f t="shared" si="3"/>
        <v>0</v>
      </c>
      <c r="R20" s="121">
        <f t="shared" si="3"/>
        <v>0</v>
      </c>
      <c r="S20" s="121">
        <f t="shared" si="3"/>
        <v>0</v>
      </c>
      <c r="T20" s="121">
        <f t="shared" si="3"/>
        <v>0</v>
      </c>
      <c r="U20" s="123">
        <f t="shared" si="3"/>
        <v>0</v>
      </c>
      <c r="V20" s="121">
        <f t="shared" si="3"/>
        <v>0</v>
      </c>
      <c r="W20" s="123">
        <f>SUM(W19*39.95)</f>
        <v>0</v>
      </c>
      <c r="X20" s="123">
        <f>SUM(X19*91.25)</f>
        <v>0</v>
      </c>
      <c r="Y20" s="123">
        <f>SUM(Y19*12.08)</f>
        <v>0</v>
      </c>
      <c r="Z20" s="123">
        <f>SUM(Z19*146.69)</f>
        <v>0</v>
      </c>
      <c r="AA20" s="121">
        <f>SUM(AA19*300)</f>
        <v>0</v>
      </c>
      <c r="AB20" s="124">
        <f>SUM(AB19*50)</f>
        <v>0</v>
      </c>
      <c r="AC20" s="121">
        <f>SUM(AC19*75)</f>
        <v>0</v>
      </c>
      <c r="AD20" s="121">
        <f>SUM(AD19*18)</f>
        <v>0</v>
      </c>
      <c r="AE20" s="121">
        <f>SUM(AE19*40)</f>
        <v>0</v>
      </c>
      <c r="AF20" s="125">
        <f>SUM(AF19*32)</f>
        <v>0</v>
      </c>
      <c r="AG20" s="126">
        <f t="shared" si="0"/>
        <v>0</v>
      </c>
    </row>
    <row r="21" spans="1:33" s="3" customFormat="1" ht="12.75">
      <c r="A21" s="120"/>
      <c r="B21" s="127"/>
      <c r="C21" s="127"/>
      <c r="D21" s="127"/>
      <c r="E21" s="127"/>
      <c r="F21" s="127"/>
      <c r="G21" s="127"/>
      <c r="H21" s="127"/>
      <c r="I21" s="127"/>
      <c r="J21" s="127"/>
      <c r="K21" s="127"/>
      <c r="L21" s="127"/>
      <c r="M21" s="127"/>
      <c r="N21" s="128"/>
      <c r="O21" s="127"/>
      <c r="P21" s="127"/>
      <c r="Q21" s="127"/>
      <c r="R21" s="127"/>
      <c r="S21" s="127"/>
      <c r="T21" s="127"/>
      <c r="U21" s="127"/>
      <c r="V21" s="127"/>
      <c r="W21" s="127"/>
      <c r="X21" s="127"/>
      <c r="Y21" s="127"/>
      <c r="Z21" s="127"/>
      <c r="AA21" s="127"/>
      <c r="AB21" s="127"/>
      <c r="AC21" s="127"/>
      <c r="AD21" s="127"/>
      <c r="AE21" s="127"/>
      <c r="AF21" s="129"/>
      <c r="AG21" s="130"/>
    </row>
    <row r="22" spans="1:33" s="3" customFormat="1" ht="12.75">
      <c r="A22" s="120" t="s">
        <v>16</v>
      </c>
      <c r="B22" s="121">
        <f aca="true" t="shared" si="4" ref="B22:G22">SUM(B20*17.6)/1000</f>
        <v>0</v>
      </c>
      <c r="C22" s="121">
        <f t="shared" si="4"/>
        <v>0</v>
      </c>
      <c r="D22" s="121">
        <f t="shared" si="4"/>
        <v>0</v>
      </c>
      <c r="E22" s="121">
        <f t="shared" si="4"/>
        <v>0</v>
      </c>
      <c r="F22" s="121">
        <f t="shared" si="4"/>
        <v>0</v>
      </c>
      <c r="G22" s="121">
        <f t="shared" si="4"/>
        <v>0</v>
      </c>
      <c r="H22" s="121">
        <f>SUM(H20*24)/1000</f>
        <v>0</v>
      </c>
      <c r="I22" s="121">
        <f>SUM(I20*24)/1000</f>
        <v>0</v>
      </c>
      <c r="J22" s="121">
        <f>SUM(J20*24)/1000</f>
        <v>0</v>
      </c>
      <c r="K22" s="121">
        <f>SUM(K20*5.7)/1000</f>
        <v>0</v>
      </c>
      <c r="L22" s="121">
        <f>SUM(L20*24)/1000</f>
        <v>0</v>
      </c>
      <c r="M22" s="121">
        <f>SUM(M20*17.6)/1000</f>
        <v>0</v>
      </c>
      <c r="N22" s="123">
        <f>SUM(N20*24)/1000</f>
        <v>0</v>
      </c>
      <c r="O22" s="121">
        <f>SUM(O20*24)/1000</f>
        <v>0</v>
      </c>
      <c r="P22" s="123">
        <f>SUM(P20*24)/1000</f>
        <v>0</v>
      </c>
      <c r="Q22" s="123">
        <f>SUM(Q20*24)/1000</f>
        <v>0</v>
      </c>
      <c r="R22" s="123">
        <f>SUM(R20*17.6)/1000</f>
        <v>0</v>
      </c>
      <c r="S22" s="123">
        <f>SUM(S20*24)/1000</f>
        <v>0</v>
      </c>
      <c r="T22" s="123">
        <f>SUM(T20*24)/1000</f>
        <v>0</v>
      </c>
      <c r="U22" s="123">
        <f>SUM(U20*24)/1000</f>
        <v>0</v>
      </c>
      <c r="V22" s="123">
        <f>SUM(V20*24)/1000</f>
        <v>0</v>
      </c>
      <c r="W22" s="123">
        <f>SUM(W20*24)/1000</f>
        <v>0</v>
      </c>
      <c r="X22" s="123">
        <f>SUM(X20*17.6)/1000</f>
        <v>0</v>
      </c>
      <c r="Y22" s="123">
        <f>SUM(Y20*17.6)/1000</f>
        <v>0</v>
      </c>
      <c r="Z22" s="123">
        <f>SUM(Z20*24)/1000</f>
        <v>0</v>
      </c>
      <c r="AA22" s="123">
        <f aca="true" t="shared" si="5" ref="AA22:AF22">SUM(AA20*17.6)/1000</f>
        <v>0</v>
      </c>
      <c r="AB22" s="123">
        <f t="shared" si="5"/>
        <v>0</v>
      </c>
      <c r="AC22" s="123">
        <f t="shared" si="5"/>
        <v>0</v>
      </c>
      <c r="AD22" s="123">
        <f t="shared" si="5"/>
        <v>0</v>
      </c>
      <c r="AE22" s="123">
        <f t="shared" si="5"/>
        <v>0</v>
      </c>
      <c r="AF22" s="122">
        <f t="shared" si="5"/>
        <v>0</v>
      </c>
      <c r="AG22" s="126">
        <f>SUM(B22:AF22)</f>
        <v>0</v>
      </c>
    </row>
    <row r="23" spans="1:33" s="3" customFormat="1" ht="12.75">
      <c r="A23" s="120" t="s">
        <v>17</v>
      </c>
      <c r="B23" s="121">
        <f aca="true" t="shared" si="6" ref="B23:J23">SUM(B22*365)</f>
        <v>0</v>
      </c>
      <c r="C23" s="121">
        <f t="shared" si="6"/>
        <v>0</v>
      </c>
      <c r="D23" s="121">
        <f t="shared" si="6"/>
        <v>0</v>
      </c>
      <c r="E23" s="121">
        <f t="shared" si="6"/>
        <v>0</v>
      </c>
      <c r="F23" s="121">
        <f t="shared" si="6"/>
        <v>0</v>
      </c>
      <c r="G23" s="121">
        <f t="shared" si="6"/>
        <v>0</v>
      </c>
      <c r="H23" s="121">
        <f t="shared" si="6"/>
        <v>0</v>
      </c>
      <c r="I23" s="121">
        <f t="shared" si="6"/>
        <v>0</v>
      </c>
      <c r="J23" s="121">
        <f t="shared" si="6"/>
        <v>0</v>
      </c>
      <c r="K23" s="121">
        <f>SUM(K22*63.5)</f>
        <v>0</v>
      </c>
      <c r="L23" s="121">
        <f>SUM(L22*63.5)</f>
        <v>0</v>
      </c>
      <c r="M23" s="121">
        <f aca="true" t="shared" si="7" ref="M23:AB23">SUM(M22*365)</f>
        <v>0</v>
      </c>
      <c r="N23" s="123">
        <f t="shared" si="7"/>
        <v>0</v>
      </c>
      <c r="O23" s="121">
        <f t="shared" si="7"/>
        <v>0</v>
      </c>
      <c r="P23" s="121">
        <f t="shared" si="7"/>
        <v>0</v>
      </c>
      <c r="Q23" s="121">
        <f t="shared" si="7"/>
        <v>0</v>
      </c>
      <c r="R23" s="121">
        <f t="shared" si="7"/>
        <v>0</v>
      </c>
      <c r="S23" s="121">
        <f t="shared" si="7"/>
        <v>0</v>
      </c>
      <c r="T23" s="121">
        <f t="shared" si="7"/>
        <v>0</v>
      </c>
      <c r="U23" s="121">
        <f t="shared" si="7"/>
        <v>0</v>
      </c>
      <c r="V23" s="121">
        <f t="shared" si="7"/>
        <v>0</v>
      </c>
      <c r="W23" s="121">
        <f t="shared" si="7"/>
        <v>0</v>
      </c>
      <c r="X23" s="121">
        <f t="shared" si="7"/>
        <v>0</v>
      </c>
      <c r="Y23" s="121">
        <f t="shared" si="7"/>
        <v>0</v>
      </c>
      <c r="Z23" s="121">
        <f t="shared" si="7"/>
        <v>0</v>
      </c>
      <c r="AA23" s="121">
        <f t="shared" si="7"/>
        <v>0</v>
      </c>
      <c r="AB23" s="121">
        <f t="shared" si="7"/>
        <v>0</v>
      </c>
      <c r="AC23" s="121">
        <f>SUM(AC22*63.5)</f>
        <v>0</v>
      </c>
      <c r="AD23" s="121">
        <f>SUM(AD22*63.5)</f>
        <v>0</v>
      </c>
      <c r="AE23" s="121">
        <f>SUM(AE22*365)</f>
        <v>0</v>
      </c>
      <c r="AF23" s="122">
        <f>SUM(AF22*365)</f>
        <v>0</v>
      </c>
      <c r="AG23" s="126">
        <f>SUM(B23:AF23)</f>
        <v>0</v>
      </c>
    </row>
    <row r="24" spans="1:33" s="3" customFormat="1" ht="12.75">
      <c r="A24" s="120"/>
      <c r="B24" s="120"/>
      <c r="C24" s="120"/>
      <c r="D24" s="120"/>
      <c r="E24" s="120"/>
      <c r="F24" s="120"/>
      <c r="G24" s="120"/>
      <c r="H24" s="120"/>
      <c r="I24" s="120"/>
      <c r="J24" s="120"/>
      <c r="K24" s="120"/>
      <c r="L24" s="120"/>
      <c r="M24" s="120"/>
      <c r="N24" s="131"/>
      <c r="O24" s="120"/>
      <c r="P24" s="120"/>
      <c r="Q24" s="120"/>
      <c r="R24" s="120"/>
      <c r="S24" s="120"/>
      <c r="T24" s="120"/>
      <c r="U24" s="120"/>
      <c r="V24" s="120"/>
      <c r="W24" s="120"/>
      <c r="X24" s="120"/>
      <c r="Y24" s="120"/>
      <c r="Z24" s="120"/>
      <c r="AA24" s="120"/>
      <c r="AB24" s="120"/>
      <c r="AC24" s="120"/>
      <c r="AD24" s="120"/>
      <c r="AE24" s="120"/>
      <c r="AF24" s="132"/>
      <c r="AG24" s="130"/>
    </row>
    <row r="25" spans="1:33" s="3" customFormat="1" ht="12.75">
      <c r="A25" s="120" t="s">
        <v>1</v>
      </c>
      <c r="B25" s="133">
        <f>B22*0.075</f>
        <v>0</v>
      </c>
      <c r="C25" s="133">
        <f>C22*0.075</f>
        <v>0</v>
      </c>
      <c r="D25" s="133">
        <f>D22*0.075</f>
        <v>0</v>
      </c>
      <c r="E25" s="133">
        <f>E22*0.075</f>
        <v>0</v>
      </c>
      <c r="F25" s="133">
        <f>F22*Customize!B6</f>
        <v>0</v>
      </c>
      <c r="G25" s="133">
        <f>G22*Customize!B6</f>
        <v>0</v>
      </c>
      <c r="H25" s="133">
        <f>H22*Customize!B6</f>
        <v>0</v>
      </c>
      <c r="I25" s="133">
        <f>I22*Customize!B6</f>
        <v>0</v>
      </c>
      <c r="J25" s="133">
        <f>J22*Customize!B6</f>
        <v>0</v>
      </c>
      <c r="K25" s="133">
        <f>K22*Customize!B6</f>
        <v>0</v>
      </c>
      <c r="L25" s="133">
        <f>L22*Customize!B6</f>
        <v>0</v>
      </c>
      <c r="M25" s="133">
        <f>M22*Customize!B6</f>
        <v>0</v>
      </c>
      <c r="N25" s="134">
        <f>N22*Customize!B6</f>
        <v>0</v>
      </c>
      <c r="O25" s="133">
        <f>O22*Customize!B6</f>
        <v>0</v>
      </c>
      <c r="P25" s="133">
        <f>P22*Customize!B6</f>
        <v>0</v>
      </c>
      <c r="Q25" s="133">
        <f>Q22*Customize!B6</f>
        <v>0</v>
      </c>
      <c r="R25" s="133">
        <f>R22*Customize!B6</f>
        <v>0</v>
      </c>
      <c r="S25" s="133">
        <f>S22*Customize!B6</f>
        <v>0</v>
      </c>
      <c r="T25" s="133">
        <f>T22*Customize!B6</f>
        <v>0</v>
      </c>
      <c r="U25" s="133">
        <f>U22*Customize!B6</f>
        <v>0</v>
      </c>
      <c r="V25" s="133">
        <f>V22*Customize!B6</f>
        <v>0</v>
      </c>
      <c r="W25" s="133">
        <f>W22*Customize!B6</f>
        <v>0</v>
      </c>
      <c r="X25" s="133">
        <f>X22*Customize!B6</f>
        <v>0</v>
      </c>
      <c r="Y25" s="133">
        <f>Y22*Customize!B6</f>
        <v>0</v>
      </c>
      <c r="Z25" s="133">
        <f>Z22*Customize!B6</f>
        <v>0</v>
      </c>
      <c r="AA25" s="133">
        <f>AA22*Customize!B6</f>
        <v>0</v>
      </c>
      <c r="AB25" s="133">
        <f>AB22*Customize!B6</f>
        <v>0</v>
      </c>
      <c r="AC25" s="133">
        <f>AC22*Customize!B6</f>
        <v>0</v>
      </c>
      <c r="AD25" s="133">
        <f>AD22*Customize!B6</f>
        <v>0</v>
      </c>
      <c r="AE25" s="133">
        <f>AE22*Customize!B6</f>
        <v>0</v>
      </c>
      <c r="AF25" s="133">
        <f>AF22*Customize!B6</f>
        <v>0</v>
      </c>
      <c r="AG25" s="135">
        <f>SUM(B22:AF22)*Customize!B6</f>
        <v>0</v>
      </c>
    </row>
    <row r="26" spans="1:33" s="3" customFormat="1" ht="12.75">
      <c r="A26" s="120" t="s">
        <v>3</v>
      </c>
      <c r="B26" s="133">
        <f aca="true" t="shared" si="8" ref="B26:AG26">B27/4</f>
        <v>0</v>
      </c>
      <c r="C26" s="133">
        <f t="shared" si="8"/>
        <v>0</v>
      </c>
      <c r="D26" s="133">
        <f t="shared" si="8"/>
        <v>0</v>
      </c>
      <c r="E26" s="133">
        <f t="shared" si="8"/>
        <v>0</v>
      </c>
      <c r="F26" s="133">
        <f t="shared" si="8"/>
        <v>0</v>
      </c>
      <c r="G26" s="133">
        <f t="shared" si="8"/>
        <v>0</v>
      </c>
      <c r="H26" s="133">
        <f t="shared" si="8"/>
        <v>0</v>
      </c>
      <c r="I26" s="133">
        <f t="shared" si="8"/>
        <v>0</v>
      </c>
      <c r="J26" s="133">
        <f t="shared" si="8"/>
        <v>0</v>
      </c>
      <c r="K26" s="133">
        <f t="shared" si="8"/>
        <v>0</v>
      </c>
      <c r="L26" s="133">
        <f t="shared" si="8"/>
        <v>0</v>
      </c>
      <c r="M26" s="133">
        <f t="shared" si="8"/>
        <v>0</v>
      </c>
      <c r="N26" s="134">
        <f t="shared" si="8"/>
        <v>0</v>
      </c>
      <c r="O26" s="133">
        <f t="shared" si="8"/>
        <v>0</v>
      </c>
      <c r="P26" s="133">
        <f t="shared" si="8"/>
        <v>0</v>
      </c>
      <c r="Q26" s="133">
        <f t="shared" si="8"/>
        <v>0</v>
      </c>
      <c r="R26" s="133">
        <f t="shared" si="8"/>
        <v>0</v>
      </c>
      <c r="S26" s="133">
        <f t="shared" si="8"/>
        <v>0</v>
      </c>
      <c r="T26" s="133">
        <f t="shared" si="8"/>
        <v>0</v>
      </c>
      <c r="U26" s="133">
        <f t="shared" si="8"/>
        <v>0</v>
      </c>
      <c r="V26" s="133">
        <f t="shared" si="8"/>
        <v>0</v>
      </c>
      <c r="W26" s="133">
        <f t="shared" si="8"/>
        <v>0</v>
      </c>
      <c r="X26" s="133">
        <f t="shared" si="8"/>
        <v>0</v>
      </c>
      <c r="Y26" s="133">
        <f t="shared" si="8"/>
        <v>0</v>
      </c>
      <c r="Z26" s="133">
        <f t="shared" si="8"/>
        <v>0</v>
      </c>
      <c r="AA26" s="133">
        <f t="shared" si="8"/>
        <v>0</v>
      </c>
      <c r="AB26" s="133">
        <f t="shared" si="8"/>
        <v>0</v>
      </c>
      <c r="AC26" s="133">
        <f t="shared" si="8"/>
        <v>0</v>
      </c>
      <c r="AD26" s="133">
        <f t="shared" si="8"/>
        <v>0</v>
      </c>
      <c r="AE26" s="133">
        <f t="shared" si="8"/>
        <v>0</v>
      </c>
      <c r="AF26" s="133">
        <f t="shared" si="8"/>
        <v>0</v>
      </c>
      <c r="AG26" s="136">
        <f t="shared" si="8"/>
        <v>0</v>
      </c>
    </row>
    <row r="27" spans="1:33" s="3" customFormat="1" ht="12.75">
      <c r="A27" s="120" t="s">
        <v>2</v>
      </c>
      <c r="B27" s="133">
        <f aca="true" t="shared" si="9" ref="B27:AF27">B25*365</f>
        <v>0</v>
      </c>
      <c r="C27" s="133">
        <f t="shared" si="9"/>
        <v>0</v>
      </c>
      <c r="D27" s="133">
        <f t="shared" si="9"/>
        <v>0</v>
      </c>
      <c r="E27" s="133">
        <f t="shared" si="9"/>
        <v>0</v>
      </c>
      <c r="F27" s="133">
        <f t="shared" si="9"/>
        <v>0</v>
      </c>
      <c r="G27" s="133">
        <f t="shared" si="9"/>
        <v>0</v>
      </c>
      <c r="H27" s="133">
        <f t="shared" si="9"/>
        <v>0</v>
      </c>
      <c r="I27" s="133">
        <f t="shared" si="9"/>
        <v>0</v>
      </c>
      <c r="J27" s="133">
        <f t="shared" si="9"/>
        <v>0</v>
      </c>
      <c r="K27" s="133">
        <f t="shared" si="9"/>
        <v>0</v>
      </c>
      <c r="L27" s="133">
        <f t="shared" si="9"/>
        <v>0</v>
      </c>
      <c r="M27" s="133">
        <f t="shared" si="9"/>
        <v>0</v>
      </c>
      <c r="N27" s="134">
        <f t="shared" si="9"/>
        <v>0</v>
      </c>
      <c r="O27" s="133">
        <f t="shared" si="9"/>
        <v>0</v>
      </c>
      <c r="P27" s="133">
        <f t="shared" si="9"/>
        <v>0</v>
      </c>
      <c r="Q27" s="133">
        <f t="shared" si="9"/>
        <v>0</v>
      </c>
      <c r="R27" s="133">
        <f t="shared" si="9"/>
        <v>0</v>
      </c>
      <c r="S27" s="133">
        <f t="shared" si="9"/>
        <v>0</v>
      </c>
      <c r="T27" s="133">
        <f t="shared" si="9"/>
        <v>0</v>
      </c>
      <c r="U27" s="133">
        <f t="shared" si="9"/>
        <v>0</v>
      </c>
      <c r="V27" s="133">
        <f t="shared" si="9"/>
        <v>0</v>
      </c>
      <c r="W27" s="133">
        <f t="shared" si="9"/>
        <v>0</v>
      </c>
      <c r="X27" s="133">
        <f t="shared" si="9"/>
        <v>0</v>
      </c>
      <c r="Y27" s="133">
        <f t="shared" si="9"/>
        <v>0</v>
      </c>
      <c r="Z27" s="133">
        <f t="shared" si="9"/>
        <v>0</v>
      </c>
      <c r="AA27" s="133">
        <f t="shared" si="9"/>
        <v>0</v>
      </c>
      <c r="AB27" s="133">
        <f t="shared" si="9"/>
        <v>0</v>
      </c>
      <c r="AC27" s="133">
        <f t="shared" si="9"/>
        <v>0</v>
      </c>
      <c r="AD27" s="133">
        <f t="shared" si="9"/>
        <v>0</v>
      </c>
      <c r="AE27" s="133">
        <f t="shared" si="9"/>
        <v>0</v>
      </c>
      <c r="AF27" s="133">
        <f t="shared" si="9"/>
        <v>0</v>
      </c>
      <c r="AG27" s="137">
        <f>SUM(AG23*0.075)</f>
        <v>0</v>
      </c>
    </row>
    <row r="28" spans="1:32" ht="42.75" hidden="1">
      <c r="A28" s="81" t="s">
        <v>74</v>
      </c>
      <c r="B28" s="76" t="s">
        <v>64</v>
      </c>
      <c r="C28" s="76" t="s">
        <v>64</v>
      </c>
      <c r="D28" s="76" t="s">
        <v>64</v>
      </c>
      <c r="E28" s="76" t="s">
        <v>64</v>
      </c>
      <c r="F28" s="76" t="s">
        <v>64</v>
      </c>
      <c r="G28" s="76" t="s">
        <v>64</v>
      </c>
      <c r="H28" s="76" t="s">
        <v>64</v>
      </c>
      <c r="I28" s="76" t="s">
        <v>64</v>
      </c>
      <c r="J28" s="76" t="s">
        <v>64</v>
      </c>
      <c r="K28" s="77" t="s">
        <v>66</v>
      </c>
      <c r="L28" s="77" t="s">
        <v>66</v>
      </c>
      <c r="M28" s="78" t="s">
        <v>65</v>
      </c>
      <c r="N28" s="76" t="s">
        <v>64</v>
      </c>
      <c r="O28" s="76" t="s">
        <v>64</v>
      </c>
      <c r="P28" s="76" t="s">
        <v>64</v>
      </c>
      <c r="Q28" s="76" t="s">
        <v>64</v>
      </c>
      <c r="R28" s="77" t="s">
        <v>66</v>
      </c>
      <c r="S28" s="77" t="s">
        <v>66</v>
      </c>
      <c r="T28" s="76" t="s">
        <v>64</v>
      </c>
      <c r="U28" s="76" t="s">
        <v>64</v>
      </c>
      <c r="V28" s="76" t="s">
        <v>64</v>
      </c>
      <c r="W28" s="77" t="s">
        <v>66</v>
      </c>
      <c r="X28" s="77" t="s">
        <v>66</v>
      </c>
      <c r="Y28" s="77" t="s">
        <v>66</v>
      </c>
      <c r="Z28" s="77" t="s">
        <v>66</v>
      </c>
      <c r="AA28" s="76" t="s">
        <v>64</v>
      </c>
      <c r="AB28" s="76" t="s">
        <v>64</v>
      </c>
      <c r="AC28" s="79" t="s">
        <v>65</v>
      </c>
      <c r="AD28" s="79" t="s">
        <v>65</v>
      </c>
      <c r="AE28" s="79" t="s">
        <v>65</v>
      </c>
      <c r="AF28" s="79" t="s">
        <v>65</v>
      </c>
    </row>
    <row r="29" spans="1:33" ht="12.75">
      <c r="A29" s="239" t="s">
        <v>59</v>
      </c>
      <c r="B29" s="239"/>
      <c r="C29" s="239"/>
      <c r="D29" s="239"/>
      <c r="AG29" s="65"/>
    </row>
    <row r="30" spans="1:4" ht="12.75">
      <c r="A30" s="207" t="s">
        <v>58</v>
      </c>
      <c r="B30" s="207"/>
      <c r="C30" s="207"/>
      <c r="D30" s="207"/>
    </row>
    <row r="31" spans="1:4" ht="12.75">
      <c r="A31" s="206" t="s">
        <v>47</v>
      </c>
      <c r="B31" s="206"/>
      <c r="C31" s="206"/>
      <c r="D31" s="206"/>
    </row>
    <row r="32" spans="1:4" ht="12.75">
      <c r="A32" s="236" t="s">
        <v>53</v>
      </c>
      <c r="B32" s="237"/>
      <c r="C32" s="237"/>
      <c r="D32" s="238"/>
    </row>
    <row r="33" ht="12.75"/>
    <row r="34" spans="3:4" ht="12.75">
      <c r="C34" s="55"/>
      <c r="D34" s="55"/>
    </row>
    <row r="35" spans="1:3" ht="12.75">
      <c r="A35" t="s">
        <v>67</v>
      </c>
      <c r="B35" s="70">
        <f>B23+C23+D23+E23+F23+G23+H23+I23+J23+N23+O23+P23+Q23+T23+U23+V23+AA23+AB23</f>
        <v>0</v>
      </c>
      <c r="C35" s="80"/>
    </row>
    <row r="36" spans="1:3" ht="12.75">
      <c r="A36" t="s">
        <v>68</v>
      </c>
      <c r="B36" s="71">
        <f>B27+C27+D27+E27+F27+G27+H27+I27+J27+N27+O27+P27+Q27+T27+U27+V27+AA27+AB27</f>
        <v>0</v>
      </c>
      <c r="C36" s="80" t="e">
        <f>B36/B42</f>
        <v>#DIV/0!</v>
      </c>
    </row>
    <row r="37" spans="1:3" ht="12.75">
      <c r="A37" t="s">
        <v>69</v>
      </c>
      <c r="B37" s="70">
        <f>M23+AC23+AD23+AE23+AF23</f>
        <v>0</v>
      </c>
      <c r="C37" s="80"/>
    </row>
    <row r="38" spans="1:3" ht="12.75">
      <c r="A38" t="s">
        <v>70</v>
      </c>
      <c r="B38" s="71">
        <f>M27+AC27+AD27+AE27+AF27</f>
        <v>0</v>
      </c>
      <c r="C38" s="80" t="e">
        <f>B38/B42</f>
        <v>#DIV/0!</v>
      </c>
    </row>
    <row r="39" spans="1:3" ht="12.75">
      <c r="A39" t="s">
        <v>71</v>
      </c>
      <c r="B39" s="70">
        <f>K23+L23+R23+S23+W23+X23+Y23+Z23</f>
        <v>0</v>
      </c>
      <c r="C39" s="80"/>
    </row>
    <row r="40" spans="1:3" ht="13.5" thickBot="1">
      <c r="A40" t="s">
        <v>72</v>
      </c>
      <c r="B40" s="71">
        <f>K27+L27+R27+S27+W27+X27+Y27+Z27</f>
        <v>0</v>
      </c>
      <c r="C40" s="80" t="e">
        <f>B40/B42</f>
        <v>#DIV/0!</v>
      </c>
    </row>
    <row r="41" spans="1:3" ht="12.75">
      <c r="A41" s="72" t="s">
        <v>115</v>
      </c>
      <c r="B41" s="74">
        <f>B35+B37+B39</f>
        <v>0</v>
      </c>
      <c r="C41" s="80" t="e">
        <f>SUM(C35:C40)</f>
        <v>#DIV/0!</v>
      </c>
    </row>
    <row r="42" spans="1:3" ht="13.5" thickBot="1">
      <c r="A42" s="73" t="s">
        <v>114</v>
      </c>
      <c r="B42" s="75">
        <f>B36+B38+B40</f>
        <v>0</v>
      </c>
      <c r="C42" s="80"/>
    </row>
    <row r="43" ht="12.75"/>
  </sheetData>
  <sheetProtection/>
  <mergeCells count="7">
    <mergeCell ref="AC2:AF2"/>
    <mergeCell ref="A32:D32"/>
    <mergeCell ref="A31:D31"/>
    <mergeCell ref="A30:D30"/>
    <mergeCell ref="A29:D29"/>
    <mergeCell ref="B2:S2"/>
    <mergeCell ref="T2:AB2"/>
  </mergeCells>
  <printOptions/>
  <pageMargins left="0.75" right="0.75" top="1" bottom="1" header="0.5" footer="0.5"/>
  <pageSetup fitToHeight="1" fitToWidth="1" horizontalDpi="600" verticalDpi="600" orientation="landscape" scale="33"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E82"/>
  <sheetViews>
    <sheetView zoomScale="85" zoomScaleNormal="85" zoomScalePageLayoutView="0" workbookViewId="0" topLeftCell="A1">
      <selection activeCell="B52" sqref="B52"/>
    </sheetView>
  </sheetViews>
  <sheetFormatPr defaultColWidth="9.140625" defaultRowHeight="12.75"/>
  <cols>
    <col min="1" max="1" width="37.57421875" style="82" customWidth="1"/>
    <col min="2" max="2" width="21.7109375" style="31" customWidth="1"/>
    <col min="3" max="3" width="26.7109375" style="86" customWidth="1"/>
  </cols>
  <sheetData>
    <row r="1" ht="33.75">
      <c r="A1" s="160" t="s">
        <v>84</v>
      </c>
    </row>
    <row r="2" spans="4:5" ht="15.75" thickBot="1">
      <c r="D2" s="84"/>
      <c r="E2" s="83"/>
    </row>
    <row r="3" spans="1:5" ht="16.5" thickBot="1">
      <c r="A3" s="255" t="s">
        <v>116</v>
      </c>
      <c r="B3" s="256"/>
      <c r="C3" s="97" t="s">
        <v>85</v>
      </c>
      <c r="D3" s="85"/>
      <c r="E3" s="83"/>
    </row>
    <row r="4" spans="1:5" ht="15.75">
      <c r="A4" s="251" t="s">
        <v>75</v>
      </c>
      <c r="B4" s="252"/>
      <c r="C4" s="98"/>
      <c r="D4" s="85"/>
      <c r="E4" s="83"/>
    </row>
    <row r="5" spans="1:5" ht="30.75" thickBot="1">
      <c r="A5" s="88" t="s">
        <v>62</v>
      </c>
      <c r="B5" s="89">
        <f>'Data (Machines Left On)'!B35</f>
        <v>0</v>
      </c>
      <c r="C5" s="162"/>
      <c r="D5" s="83"/>
      <c r="E5" s="83"/>
    </row>
    <row r="6" spans="1:5" ht="30.75" thickBot="1">
      <c r="A6" s="90" t="s">
        <v>63</v>
      </c>
      <c r="B6" s="161">
        <f>'Data (Machines Left On)'!B36</f>
        <v>0</v>
      </c>
      <c r="C6" s="165" t="e">
        <f>'Data (Machines Left On)'!C36</f>
        <v>#DIV/0!</v>
      </c>
      <c r="D6" s="84"/>
      <c r="E6" s="83"/>
    </row>
    <row r="7" spans="1:5" ht="15.75">
      <c r="A7" s="138" t="s">
        <v>82</v>
      </c>
      <c r="B7" s="139"/>
      <c r="C7" s="163"/>
      <c r="D7" s="85"/>
      <c r="E7" s="83"/>
    </row>
    <row r="8" spans="1:5" ht="15.75" thickBot="1">
      <c r="A8" s="88" t="s">
        <v>76</v>
      </c>
      <c r="B8" s="89">
        <f>'Data (Machines Left On)'!B37</f>
        <v>0</v>
      </c>
      <c r="C8" s="162"/>
      <c r="D8" s="83"/>
      <c r="E8" s="83"/>
    </row>
    <row r="9" spans="1:5" ht="15.75" customHeight="1" thickBot="1">
      <c r="A9" s="90" t="s">
        <v>77</v>
      </c>
      <c r="B9" s="161">
        <f>'Data (Machines Left On)'!B38</f>
        <v>0</v>
      </c>
      <c r="C9" s="165" t="e">
        <f>'Data (Machines Left On)'!C38</f>
        <v>#DIV/0!</v>
      </c>
      <c r="D9" s="84"/>
      <c r="E9" s="83"/>
    </row>
    <row r="10" spans="1:5" ht="15.75">
      <c r="A10" s="140" t="s">
        <v>83</v>
      </c>
      <c r="B10" s="141"/>
      <c r="C10" s="164"/>
      <c r="D10" s="85"/>
      <c r="E10" s="83"/>
    </row>
    <row r="11" spans="1:5" ht="30" customHeight="1" thickBot="1">
      <c r="A11" s="88" t="s">
        <v>78</v>
      </c>
      <c r="B11" s="89">
        <f>'Data (Machines Left On)'!B39</f>
        <v>0</v>
      </c>
      <c r="C11" s="162"/>
      <c r="D11" s="83"/>
      <c r="E11" s="83"/>
    </row>
    <row r="12" spans="1:5" ht="30.75" thickBot="1">
      <c r="A12" s="90" t="s">
        <v>79</v>
      </c>
      <c r="B12" s="161">
        <f>'Data (Machines Left On)'!B40</f>
        <v>0</v>
      </c>
      <c r="C12" s="165" t="e">
        <f>'Data (Machines Left On)'!C40</f>
        <v>#DIV/0!</v>
      </c>
      <c r="D12" s="84"/>
      <c r="E12" s="83"/>
    </row>
    <row r="13" spans="1:5" ht="16.5" thickBot="1">
      <c r="A13" s="100"/>
      <c r="B13" s="91"/>
      <c r="C13" s="164"/>
      <c r="D13" s="84"/>
      <c r="E13" s="83"/>
    </row>
    <row r="14" spans="1:5" ht="15.75">
      <c r="A14" s="92" t="s">
        <v>81</v>
      </c>
      <c r="B14" s="93">
        <f>'Data (Machines Left On)'!B41</f>
        <v>0</v>
      </c>
      <c r="C14" s="99"/>
      <c r="D14" s="84"/>
      <c r="E14" s="83"/>
    </row>
    <row r="15" spans="1:5" ht="16.5" thickBot="1">
      <c r="A15" s="94" t="s">
        <v>80</v>
      </c>
      <c r="B15" s="185">
        <f>'Data (Machines Left On)'!B42</f>
        <v>0</v>
      </c>
      <c r="C15" s="101"/>
      <c r="D15" s="84"/>
      <c r="E15" s="83"/>
    </row>
    <row r="16" spans="1:5" ht="16.5" thickBot="1">
      <c r="A16" s="91"/>
      <c r="B16" s="159"/>
      <c r="C16" s="87"/>
      <c r="D16" s="84"/>
      <c r="E16" s="83"/>
    </row>
    <row r="17" spans="1:5" ht="33.75" customHeight="1" thickBot="1">
      <c r="A17" s="257" t="s">
        <v>117</v>
      </c>
      <c r="B17" s="258"/>
      <c r="C17" s="97" t="s">
        <v>85</v>
      </c>
      <c r="D17" s="84"/>
      <c r="E17" s="83"/>
    </row>
    <row r="18" spans="1:5" ht="15.75">
      <c r="A18" s="251" t="s">
        <v>75</v>
      </c>
      <c r="B18" s="252"/>
      <c r="C18" s="98"/>
      <c r="D18" s="84"/>
      <c r="E18" s="83"/>
    </row>
    <row r="19" spans="1:5" ht="30.75" thickBot="1">
      <c r="A19" s="88" t="s">
        <v>62</v>
      </c>
      <c r="B19" s="89">
        <f>'Data (Phantom Energy)'!B35</f>
        <v>0</v>
      </c>
      <c r="C19" s="162"/>
      <c r="D19" s="84"/>
      <c r="E19" s="83"/>
    </row>
    <row r="20" spans="1:5" ht="30.75" thickBot="1">
      <c r="A20" s="90" t="s">
        <v>63</v>
      </c>
      <c r="B20" s="161">
        <f>'Data (Phantom Energy)'!B36</f>
        <v>0</v>
      </c>
      <c r="C20" s="165" t="e">
        <f>'Data (Phantom Energy)'!C36</f>
        <v>#DIV/0!</v>
      </c>
      <c r="D20" s="84"/>
      <c r="E20" s="83"/>
    </row>
    <row r="21" spans="1:5" ht="15.75">
      <c r="A21" s="138" t="s">
        <v>82</v>
      </c>
      <c r="B21" s="139"/>
      <c r="C21" s="163"/>
      <c r="D21" s="84"/>
      <c r="E21" s="83"/>
    </row>
    <row r="22" spans="1:5" ht="15.75" thickBot="1">
      <c r="A22" s="88" t="s">
        <v>76</v>
      </c>
      <c r="B22" s="89">
        <f>'Data (Phantom Energy)'!B37</f>
        <v>0</v>
      </c>
      <c r="C22" s="162"/>
      <c r="D22" s="84"/>
      <c r="E22" s="83"/>
    </row>
    <row r="23" spans="1:5" ht="30.75" thickBot="1">
      <c r="A23" s="90" t="s">
        <v>77</v>
      </c>
      <c r="B23" s="161">
        <f>'Data (Phantom Energy)'!B38</f>
        <v>0</v>
      </c>
      <c r="C23" s="165" t="e">
        <f>'Data (Phantom Energy)'!C38</f>
        <v>#DIV/0!</v>
      </c>
      <c r="D23" s="84"/>
      <c r="E23" s="83"/>
    </row>
    <row r="24" spans="1:5" ht="15.75">
      <c r="A24" s="140" t="s">
        <v>83</v>
      </c>
      <c r="B24" s="141"/>
      <c r="C24" s="164"/>
      <c r="D24" s="84"/>
      <c r="E24" s="83"/>
    </row>
    <row r="25" spans="1:5" ht="29.25" customHeight="1" thickBot="1">
      <c r="A25" s="88" t="s">
        <v>78</v>
      </c>
      <c r="B25" s="89">
        <f>'Data (Phantom Energy)'!B39</f>
        <v>0</v>
      </c>
      <c r="C25" s="162"/>
      <c r="D25" s="84"/>
      <c r="E25" s="83"/>
    </row>
    <row r="26" spans="1:5" ht="30.75" thickBot="1">
      <c r="A26" s="90" t="s">
        <v>79</v>
      </c>
      <c r="B26" s="161">
        <f>'Data (Phantom Energy)'!B40</f>
        <v>0</v>
      </c>
      <c r="C26" s="165" t="e">
        <f>'Data (Phantom Energy)'!C40</f>
        <v>#DIV/0!</v>
      </c>
      <c r="D26" s="84"/>
      <c r="E26" s="83"/>
    </row>
    <row r="27" spans="1:5" ht="15.75">
      <c r="A27" s="166"/>
      <c r="B27" s="91"/>
      <c r="C27" s="167"/>
      <c r="D27" s="85"/>
      <c r="E27" s="83"/>
    </row>
    <row r="28" spans="1:5" ht="15.75">
      <c r="A28" s="190" t="s">
        <v>81</v>
      </c>
      <c r="B28" s="178">
        <f>'Data (Phantom Energy)'!B41</f>
        <v>0</v>
      </c>
      <c r="C28" s="176"/>
      <c r="D28" s="169"/>
      <c r="E28" s="83"/>
    </row>
    <row r="29" spans="1:5" ht="16.5" thickBot="1">
      <c r="A29" s="94" t="s">
        <v>80</v>
      </c>
      <c r="B29" s="191">
        <f>'Data (Phantom Energy)'!B42</f>
        <v>0</v>
      </c>
      <c r="C29" s="177"/>
      <c r="D29" s="170"/>
      <c r="E29" s="83"/>
    </row>
    <row r="30" spans="1:5" ht="15.75" thickBot="1">
      <c r="A30" s="171"/>
      <c r="B30" s="172"/>
      <c r="C30" s="173"/>
      <c r="D30" s="174"/>
      <c r="E30" s="83"/>
    </row>
    <row r="31" spans="1:5" ht="45">
      <c r="A31" s="182" t="s">
        <v>102</v>
      </c>
      <c r="B31" s="183">
        <f>B28+B14</f>
        <v>0</v>
      </c>
      <c r="C31" s="173"/>
      <c r="D31" s="174"/>
      <c r="E31" s="83"/>
    </row>
    <row r="32" spans="1:5" ht="45.75" thickBot="1">
      <c r="A32" s="184" t="s">
        <v>103</v>
      </c>
      <c r="B32" s="185">
        <f>B15+B29</f>
        <v>0</v>
      </c>
      <c r="C32" s="168"/>
      <c r="D32" s="175"/>
      <c r="E32" s="83"/>
    </row>
    <row r="33" spans="1:5" ht="15">
      <c r="A33" s="179"/>
      <c r="B33" s="180"/>
      <c r="C33" s="87"/>
      <c r="D33" s="181"/>
      <c r="E33" s="83"/>
    </row>
    <row r="34" spans="1:5" ht="15">
      <c r="A34" s="179"/>
      <c r="B34" s="180"/>
      <c r="C34" s="87"/>
      <c r="D34" s="181"/>
      <c r="E34" s="83"/>
    </row>
    <row r="35" spans="1:5" ht="15.75" thickBot="1">
      <c r="A35" s="179"/>
      <c r="B35" s="180"/>
      <c r="C35" s="87"/>
      <c r="D35" s="181"/>
      <c r="E35" s="83"/>
    </row>
    <row r="36" spans="1:5" ht="26.25">
      <c r="A36" s="187" t="s">
        <v>86</v>
      </c>
      <c r="B36" s="192"/>
      <c r="C36" s="197"/>
      <c r="D36" s="95"/>
      <c r="E36" s="83"/>
    </row>
    <row r="37" spans="1:5" ht="45">
      <c r="A37" s="189" t="s">
        <v>104</v>
      </c>
      <c r="B37" s="193">
        <f>(B31/33.7)</f>
        <v>0</v>
      </c>
      <c r="C37" s="198"/>
      <c r="D37" s="186"/>
      <c r="E37" s="83"/>
    </row>
    <row r="38" spans="1:5" ht="60.75" customHeight="1">
      <c r="A38" s="88" t="s">
        <v>111</v>
      </c>
      <c r="B38" s="194">
        <f>(B37*19.4)*0.4</f>
        <v>0</v>
      </c>
      <c r="C38" s="199"/>
      <c r="D38" s="96"/>
      <c r="E38" s="83"/>
    </row>
    <row r="39" spans="1:5" ht="60.75" thickBot="1">
      <c r="A39" s="88" t="s">
        <v>87</v>
      </c>
      <c r="B39" s="195">
        <f>B37*22.5</f>
        <v>0</v>
      </c>
      <c r="C39" s="200" t="s">
        <v>88</v>
      </c>
      <c r="D39" s="201">
        <f>B39/24859.73</f>
        <v>0</v>
      </c>
      <c r="E39" s="83"/>
    </row>
    <row r="40" spans="1:5" ht="120">
      <c r="A40" s="88" t="s">
        <v>106</v>
      </c>
      <c r="B40" s="178">
        <f>(2.1*B32)</f>
        <v>0</v>
      </c>
      <c r="C40" s="196" t="s">
        <v>107</v>
      </c>
      <c r="D40" s="205">
        <f>B40*0.4</f>
        <v>0</v>
      </c>
      <c r="E40" s="83"/>
    </row>
    <row r="41" spans="1:5" ht="15">
      <c r="A41" s="244" t="s">
        <v>105</v>
      </c>
      <c r="B41" s="245"/>
      <c r="C41" s="245"/>
      <c r="D41" s="246"/>
      <c r="E41" s="83"/>
    </row>
    <row r="42" spans="1:5" ht="15">
      <c r="A42" s="247"/>
      <c r="B42" s="245"/>
      <c r="C42" s="245"/>
      <c r="D42" s="246"/>
      <c r="E42" s="83"/>
    </row>
    <row r="43" spans="1:5" ht="15">
      <c r="A43" s="247"/>
      <c r="B43" s="245"/>
      <c r="C43" s="245"/>
      <c r="D43" s="246"/>
      <c r="E43" s="83"/>
    </row>
    <row r="44" spans="1:5" ht="78.75" customHeight="1" thickBot="1">
      <c r="A44" s="248"/>
      <c r="B44" s="249"/>
      <c r="C44" s="249"/>
      <c r="D44" s="250"/>
      <c r="E44" s="83"/>
    </row>
    <row r="45" spans="1:5" ht="117.75" customHeight="1">
      <c r="A45" s="188"/>
      <c r="B45" s="188"/>
      <c r="C45" s="188"/>
      <c r="D45" s="188"/>
      <c r="E45" s="83"/>
    </row>
    <row r="46" spans="1:5" ht="93" customHeight="1">
      <c r="A46" s="188"/>
      <c r="B46" s="188"/>
      <c r="C46" s="188"/>
      <c r="D46" s="188"/>
      <c r="E46" s="83"/>
    </row>
    <row r="47" spans="1:5" ht="93" customHeight="1">
      <c r="A47" s="188"/>
      <c r="B47" s="188"/>
      <c r="C47" s="188"/>
      <c r="D47" s="188"/>
      <c r="E47" s="83"/>
    </row>
    <row r="48" spans="1:5" ht="25.5" customHeight="1">
      <c r="A48" s="188"/>
      <c r="B48" s="188"/>
      <c r="C48" s="188"/>
      <c r="D48" s="188"/>
      <c r="E48" s="83"/>
    </row>
    <row r="49" spans="1:5" ht="19.5" customHeight="1" thickBot="1">
      <c r="A49" s="203" t="s">
        <v>108</v>
      </c>
      <c r="E49" s="83"/>
    </row>
    <row r="50" spans="1:5" ht="39" customHeight="1" thickBot="1">
      <c r="A50" s="253" t="s">
        <v>98</v>
      </c>
      <c r="B50" s="254"/>
      <c r="E50" s="83"/>
    </row>
    <row r="51" spans="1:5" ht="31.5">
      <c r="A51" s="143" t="s">
        <v>96</v>
      </c>
      <c r="B51" s="144" t="s">
        <v>97</v>
      </c>
      <c r="C51" s="87"/>
      <c r="D51" s="85"/>
      <c r="E51" s="83"/>
    </row>
    <row r="52" spans="1:5" ht="15">
      <c r="A52" s="145" t="s">
        <v>27</v>
      </c>
      <c r="B52" s="150" t="e">
        <f>'Handy-dandy Audit Form'!E2/('Handy-dandy Audit Form'!E2+'Handy-dandy Audit Form'!F2)</f>
        <v>#DIV/0!</v>
      </c>
      <c r="C52" s="87"/>
      <c r="D52" s="83"/>
      <c r="E52" s="83"/>
    </row>
    <row r="53" spans="1:5" ht="15">
      <c r="A53" s="145" t="s">
        <v>28</v>
      </c>
      <c r="B53" s="150" t="e">
        <f>'Handy-dandy Audit Form'!E3/('Handy-dandy Audit Form'!E3+'Handy-dandy Audit Form'!F3)</f>
        <v>#DIV/0!</v>
      </c>
      <c r="C53" s="87"/>
      <c r="D53" s="83"/>
      <c r="E53" s="83"/>
    </row>
    <row r="54" spans="1:2" ht="25.5">
      <c r="A54" s="145" t="s">
        <v>31</v>
      </c>
      <c r="B54" s="150" t="e">
        <f>'Handy-dandy Audit Form'!E4/('Handy-dandy Audit Form'!E4+'Handy-dandy Audit Form'!F4)</f>
        <v>#DIV/0!</v>
      </c>
    </row>
    <row r="55" spans="1:2" ht="25.5">
      <c r="A55" s="145" t="s">
        <v>36</v>
      </c>
      <c r="B55" s="150" t="e">
        <f>'Handy-dandy Audit Form'!E5/('Handy-dandy Audit Form'!E5+'Handy-dandy Audit Form'!F5)</f>
        <v>#DIV/0!</v>
      </c>
    </row>
    <row r="56" spans="1:2" ht="25.5">
      <c r="A56" s="146" t="s">
        <v>41</v>
      </c>
      <c r="B56" s="150" t="e">
        <f>'Handy-dandy Audit Form'!E6/('Handy-dandy Audit Form'!E6+'Handy-dandy Audit Form'!F6)</f>
        <v>#DIV/0!</v>
      </c>
    </row>
    <row r="57" spans="1:2" ht="15">
      <c r="A57" s="146" t="s">
        <v>32</v>
      </c>
      <c r="B57" s="150" t="e">
        <f>'Handy-dandy Audit Form'!E7/('Handy-dandy Audit Form'!E7+'Handy-dandy Audit Form'!F7)</f>
        <v>#DIV/0!</v>
      </c>
    </row>
    <row r="58" spans="1:2" ht="15">
      <c r="A58" s="145" t="s">
        <v>20</v>
      </c>
      <c r="B58" s="150" t="e">
        <f>'Handy-dandy Audit Form'!E8/('Handy-dandy Audit Form'!E8+'Handy-dandy Audit Form'!F8)</f>
        <v>#DIV/0!</v>
      </c>
    </row>
    <row r="59" spans="1:2" ht="15">
      <c r="A59" s="145" t="s">
        <v>42</v>
      </c>
      <c r="B59" s="150" t="e">
        <f>'Handy-dandy Audit Form'!E9/('Handy-dandy Audit Form'!E9+'Handy-dandy Audit Form'!F9)</f>
        <v>#DIV/0!</v>
      </c>
    </row>
    <row r="60" spans="1:2" ht="15">
      <c r="A60" s="145" t="s">
        <v>24</v>
      </c>
      <c r="B60" s="150" t="e">
        <f>'Handy-dandy Audit Form'!E10/('Handy-dandy Audit Form'!E10+'Handy-dandy Audit Form'!F10)</f>
        <v>#DIV/0!</v>
      </c>
    </row>
    <row r="61" spans="1:2" ht="25.5">
      <c r="A61" s="145" t="s">
        <v>37</v>
      </c>
      <c r="B61" s="150" t="e">
        <f>'Handy-dandy Audit Form'!E11/('Handy-dandy Audit Form'!E11+'Handy-dandy Audit Form'!F11)</f>
        <v>#DIV/0!</v>
      </c>
    </row>
    <row r="62" spans="1:2" ht="15">
      <c r="A62" s="145" t="s">
        <v>38</v>
      </c>
      <c r="B62" s="150" t="e">
        <f>'Handy-dandy Audit Form'!E12/('Handy-dandy Audit Form'!E12+'Handy-dandy Audit Form'!F12)</f>
        <v>#DIV/0!</v>
      </c>
    </row>
    <row r="63" spans="1:2" ht="15">
      <c r="A63" s="145" t="s">
        <v>21</v>
      </c>
      <c r="B63" s="150" t="e">
        <f>'Handy-dandy Audit Form'!E13/('Handy-dandy Audit Form'!E13+'Handy-dandy Audit Form'!F13)</f>
        <v>#DIV/0!</v>
      </c>
    </row>
    <row r="64" spans="1:2" ht="15">
      <c r="A64" s="147" t="s">
        <v>22</v>
      </c>
      <c r="B64" s="150" t="e">
        <f>'Handy-dandy Audit Form'!E14/('Handy-dandy Audit Form'!E14+'Handy-dandy Audit Form'!F14)</f>
        <v>#DIV/0!</v>
      </c>
    </row>
    <row r="65" spans="1:2" ht="25.5">
      <c r="A65" s="146" t="s">
        <v>44</v>
      </c>
      <c r="B65" s="150" t="e">
        <f>'Handy-dandy Audit Form'!E15/('Handy-dandy Audit Form'!E15+'Handy-dandy Audit Form'!F15)</f>
        <v>#DIV/0!</v>
      </c>
    </row>
    <row r="66" spans="1:2" ht="15">
      <c r="A66" s="146" t="s">
        <v>43</v>
      </c>
      <c r="B66" s="150" t="e">
        <f>'Handy-dandy Audit Form'!E16/('Handy-dandy Audit Form'!E16+'Handy-dandy Audit Form'!F16)</f>
        <v>#DIV/0!</v>
      </c>
    </row>
    <row r="67" spans="1:2" ht="15">
      <c r="A67" s="146" t="s">
        <v>23</v>
      </c>
      <c r="B67" s="150" t="e">
        <f>'Handy-dandy Audit Form'!E17/('Handy-dandy Audit Form'!E17+'Handy-dandy Audit Form'!F17)</f>
        <v>#DIV/0!</v>
      </c>
    </row>
    <row r="68" spans="1:2" ht="15">
      <c r="A68" s="145" t="s">
        <v>33</v>
      </c>
      <c r="B68" s="150" t="e">
        <f>'Handy-dandy Audit Form'!E18/('Handy-dandy Audit Form'!E18+'Handy-dandy Audit Form'!F18)</f>
        <v>#DIV/0!</v>
      </c>
    </row>
    <row r="69" spans="1:2" ht="25.5">
      <c r="A69" s="145" t="s">
        <v>34</v>
      </c>
      <c r="B69" s="150" t="e">
        <f>'Handy-dandy Audit Form'!E19/('Handy-dandy Audit Form'!E19+'Handy-dandy Audit Form'!F19)</f>
        <v>#DIV/0!</v>
      </c>
    </row>
    <row r="70" spans="1:2" ht="15">
      <c r="A70" s="145" t="s">
        <v>35</v>
      </c>
      <c r="B70" s="150" t="e">
        <f>'Handy-dandy Audit Form'!E20/('Handy-dandy Audit Form'!E20+'Handy-dandy Audit Form'!F20)</f>
        <v>#DIV/0!</v>
      </c>
    </row>
    <row r="71" spans="1:2" ht="15">
      <c r="A71" s="145" t="s">
        <v>60</v>
      </c>
      <c r="B71" s="150" t="e">
        <f>'Handy-dandy Audit Form'!E21/('Handy-dandy Audit Form'!E21+'Handy-dandy Audit Form'!F21)</f>
        <v>#DIV/0!</v>
      </c>
    </row>
    <row r="72" spans="1:2" ht="15">
      <c r="A72" s="145" t="s">
        <v>45</v>
      </c>
      <c r="B72" s="150" t="e">
        <f>'Handy-dandy Audit Form'!E22/('Handy-dandy Audit Form'!E22+'Handy-dandy Audit Form'!F22)</f>
        <v>#DIV/0!</v>
      </c>
    </row>
    <row r="73" spans="1:2" ht="15">
      <c r="A73" s="146" t="s">
        <v>19</v>
      </c>
      <c r="B73" s="150" t="e">
        <f>'Handy-dandy Audit Form'!E23/('Handy-dandy Audit Form'!E23+'Handy-dandy Audit Form'!F23)</f>
        <v>#DIV/0!</v>
      </c>
    </row>
    <row r="74" spans="1:2" ht="25.5">
      <c r="A74" s="145" t="s">
        <v>29</v>
      </c>
      <c r="B74" s="150" t="e">
        <f>'Handy-dandy Audit Form'!E24/('Handy-dandy Audit Form'!E24+'Handy-dandy Audit Form'!F24)</f>
        <v>#DIV/0!</v>
      </c>
    </row>
    <row r="75" spans="1:2" ht="25.5">
      <c r="A75" s="145" t="s">
        <v>92</v>
      </c>
      <c r="B75" s="150" t="e">
        <f>'Handy-dandy Audit Form'!E25/('Handy-dandy Audit Form'!E25+'Handy-dandy Audit Form'!F25)</f>
        <v>#DIV/0!</v>
      </c>
    </row>
    <row r="76" spans="1:2" ht="25.5">
      <c r="A76" s="148" t="s">
        <v>109</v>
      </c>
      <c r="B76" s="150" t="e">
        <f>'Handy-dandy Audit Form'!E26/('Handy-dandy Audit Form'!E26+'Handy-dandy Audit Form'!F26)</f>
        <v>#DIV/0!</v>
      </c>
    </row>
    <row r="77" spans="1:2" ht="25.5">
      <c r="A77" s="145" t="s">
        <v>46</v>
      </c>
      <c r="B77" s="150" t="e">
        <f>'Handy-dandy Audit Form'!E27/('Handy-dandy Audit Form'!E27+'Handy-dandy Audit Form'!F27)</f>
        <v>#DIV/0!</v>
      </c>
    </row>
    <row r="78" spans="1:2" ht="25.5">
      <c r="A78" s="145" t="s">
        <v>25</v>
      </c>
      <c r="B78" s="150" t="e">
        <f>'Handy-dandy Audit Form'!E28/('Handy-dandy Audit Form'!E28+'Handy-dandy Audit Form'!F28)</f>
        <v>#DIV/0!</v>
      </c>
    </row>
    <row r="79" spans="1:2" ht="25.5">
      <c r="A79" s="146" t="s">
        <v>48</v>
      </c>
      <c r="B79" s="150" t="e">
        <f>'Handy-dandy Audit Form'!E29/('Handy-dandy Audit Form'!E29+'Handy-dandy Audit Form'!F29)</f>
        <v>#DIV/0!</v>
      </c>
    </row>
    <row r="80" spans="1:2" ht="15">
      <c r="A80" s="146" t="s">
        <v>39</v>
      </c>
      <c r="B80" s="150" t="e">
        <f>'Handy-dandy Audit Form'!E30/('Handy-dandy Audit Form'!E30+'Handy-dandy Audit Form'!F30)</f>
        <v>#DIV/0!</v>
      </c>
    </row>
    <row r="81" spans="1:2" ht="38.25">
      <c r="A81" s="145" t="s">
        <v>49</v>
      </c>
      <c r="B81" s="150" t="e">
        <f>'Handy-dandy Audit Form'!E31/('Handy-dandy Audit Form'!E31+'Handy-dandy Audit Form'!F31)</f>
        <v>#DIV/0!</v>
      </c>
    </row>
    <row r="82" spans="1:2" ht="39" thickBot="1">
      <c r="A82" s="149" t="s">
        <v>50</v>
      </c>
      <c r="B82" s="202" t="e">
        <f>'Handy-dandy Audit Form'!E32/('Handy-dandy Audit Form'!E32+'Handy-dandy Audit Form'!F32)</f>
        <v>#DIV/0!</v>
      </c>
    </row>
  </sheetData>
  <sheetProtection/>
  <mergeCells count="6">
    <mergeCell ref="A41:D44"/>
    <mergeCell ref="A4:B4"/>
    <mergeCell ref="A50:B50"/>
    <mergeCell ref="A3:B3"/>
    <mergeCell ref="A17:B17"/>
    <mergeCell ref="A18:B18"/>
  </mergeCells>
  <printOptions/>
  <pageMargins left="0.5" right="0.5" top="0.5" bottom="0.5" header="0.5" footer="0.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indexed="30"/>
  </sheetPr>
  <dimension ref="A1:A1"/>
  <sheetViews>
    <sheetView workbookViewId="0" topLeftCell="A1">
      <selection activeCell="E62" sqref="E62"/>
    </sheetView>
  </sheetViews>
  <sheetFormatPr defaultColWidth="9.140625" defaultRowHeight="12.75"/>
  <sheetData/>
  <printOptions/>
  <pageMargins left="0.5" right="0.5" top="0.4" bottom="0.4"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 DAS OIT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eshepard</dc:creator>
  <cp:keywords/>
  <dc:description/>
  <cp:lastModifiedBy>bpayne</cp:lastModifiedBy>
  <cp:lastPrinted>2010-05-06T13:58:05Z</cp:lastPrinted>
  <dcterms:created xsi:type="dcterms:W3CDTF">2003-03-13T16:39:53Z</dcterms:created>
  <dcterms:modified xsi:type="dcterms:W3CDTF">2010-08-26T20:16:25Z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http://www.co.marion.or.us/nr/rdonlyres/0429db8d-65c7-4c76-9b7b-fb994935787b/30421/energy_audit_form.xls</vt:lpwstr>
  </property>
  <property fmtid="{D5CDD505-2E9C-101B-9397-08002B2CF9AE}" pid="4" name="display_urn:schemas-microsoft-com:office:office#Edit">
    <vt:lpwstr>mariondmz\mlafrance</vt:lpwstr>
  </property>
  <property fmtid="{D5CDD505-2E9C-101B-9397-08002B2CF9AE}" pid="5" name="display_urn:schemas-microsoft-com:office:office#Auth">
    <vt:lpwstr>mariondmz\mlafrance</vt:lpwstr>
  </property>
</Properties>
</file>